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参考様式１－９（20210219更新）\"/>
    </mc:Choice>
  </mc:AlternateContent>
  <bookViews>
    <workbookView xWindow="768" yWindow="768" windowWidth="17016" windowHeight="11232"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<sst xmlns="http://schemas.openxmlformats.org/spreadsheetml/2006/main" count="466" uniqueCount="171">
  <si>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</si>
  <si>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</si>
  <si>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</si>
  <si>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</si>
  <si>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</si>
  <si>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</si>
  <si>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</si>
  <si>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</si>
  <si>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</si>
  <si>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</si>
  <si>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</si>
  <si>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</si>
  <si>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</si>
  <si>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</si>
  <si>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</si>
  <si>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</si>
  <si>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</si>
  <si>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</si>
  <si>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</si>
  <si>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</si>
  <si>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</si>
  <si>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</si>
  <si>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</si>
  <si>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</si>
  <si>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</si>
  <si>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</si>
  <si>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</si>
  <si>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</si>
  <si>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</si>
  <si>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</si>
  <si>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</si>
  <si>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</si>
  <si>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</si>
  <si>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</si>
  <si>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</si>
  <si>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</si>
  <si>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</si>
  <si>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</si>
  <si>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</si>
  <si>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</si>
  <si>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</si>
  <si>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</si>
  <si>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</si>
  <si>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</si>
  <si>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</si>
  <si>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</si>
  <si>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</si>
  <si>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</si>
  <si>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</si>
  <si>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</si>
  <si>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</si>
  <si>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</si>
  <si>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</si>
  <si>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</si>
  <si>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</si>
  <si>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</si>
  <si>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</si>
  <si>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</si>
  <si>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</si>
  <si>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</si>
  <si>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</si>
  <si>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</si>
  <si>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</si>
  <si>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</si>
  <si>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</si>
  <si>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</si>
  <si>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</si>
  <si>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</si>
  <si>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</si>
  <si>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</si>
  <si>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</si>
  <si>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</si>
  <si>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</si>
  <si>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</si>
  <si>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</si>
  <si>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</si>
  <si>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</si>
  <si>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</si>
  <si>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</si>
  <si>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</si>
  <si>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</si>
  <si>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</si>
  <si>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</si>
  <si>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</si>
  <si>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</si>
  <si>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</si>
  <si>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</si>
  <si>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</si>
  <si>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</si>
  <si>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</si>
  <si>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</si>
  <si>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</si>
  <si>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</si>
  <si>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</si>
  <si>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</si>
  <si>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</si>
  <si>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</si>
  <si>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</si>
  <si>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</si>
  <si>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</si>
  <si>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</si>
  <si>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</si>
  <si>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</si>
  <si>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</si>
  <si>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</si>
  <si>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</si>
  <si>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</si>
  <si>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</si>
  <si>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</si>
  <si>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</si>
  <si>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</si>
  <si>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</si>
  <si>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</si>
  <si>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</si>
  <si>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</si>
  <si>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</si>
  <si>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</si>
  <si>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</si>
  <si>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</si>
  <si>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</si>
  <si>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</si>
  <si>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</si>
  <si>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</si>
  <si>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</si>
  <si>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</si>
  <si>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</si>
  <si>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</si>
  <si>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</si>
  <si>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</si>
  <si>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</si>
  <si>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</si>
  <si>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</si>
  <si>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</si>
  <si>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</si>
  <si>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</si>
  <si>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</si>
  <si>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</si>
  <si>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</si>
  <si>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</si>
  <si>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</si>
  <si>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</si>
  <si>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</si>
  <si>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</si>
  <si>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</si>
  <si>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</si>
  <si>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</si>
  <si>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</si>
  <si>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</si>
  <si>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</si>
  <si>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</si>
  <si>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</si>
  <si>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</si>
  <si>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</si>
  <si>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</si>
  <si>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</si>
  <si>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</si>
  <si>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</si>
  <si>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</si>
  <si>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</si>
  <si>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</si>
  <si>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</si>
  <si>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</si>
  <si>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</si>
  <si>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</si>
  <si>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</si>
  <si>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</si>
  <si>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</si>
  <si>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</si>
  <si>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</si>
  <si>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（参考様式1-1）</t>
    <rPh sb="1" eb="3">
      <t>サンコウ</t>
    </rPh>
    <rPh sb="3" eb="5">
      <t>ヨウシキ</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</si>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</sst>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19" fillId="3" borderId="52"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19"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7" fillId="3" borderId="18" xfId="0" applyFont="1" applyFill="1" applyBorder="1">
      <alignment vertical="center"/>
    </xf>
    <xf numFmtId="0" fontId="19"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19" fillId="3" borderId="18" xfId="0" applyFont="1" applyFill="1" applyBorder="1" applyAlignment="1">
      <alignment vertical="center" shrinkToFit="1"/>
    </xf>
    <xf numFmtId="0" fontId="7" fillId="3" borderId="18" xfId="0" applyFont="1" applyFill="1" applyBorder="1" applyAlignment="1">
      <alignment vertical="center" shrinkToFit="1"/>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181" fontId="16" fillId="3" borderId="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19" fillId="3" borderId="43" xfId="0" applyFont="1" applyFill="1" applyBorder="1" applyAlignment="1">
      <alignment horizontal="center" vertical="center"/>
    </xf>
    <xf numFmtId="0" fontId="19"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16" fillId="0" borderId="0" xfId="0" applyFont="1" applyFill="1" applyBorder="1" applyAlignment="1" applyProtection="1">
      <alignment horizont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U6" sqref="U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5" t="s">
        <v>163</v>
      </c>
      <c r="AN1" s="165"/>
      <c r="AO1" s="165"/>
      <c r="AP1" s="165"/>
      <c r="AQ1" s="165"/>
      <c r="AR1" s="165"/>
      <c r="AS1" s="165"/>
      <c r="AT1" s="165"/>
      <c r="AU1" s="165"/>
      <c r="AV1" s="165"/>
      <c r="AW1" s="165"/>
      <c r="AX1" s="165"/>
      <c r="AY1" s="165"/>
      <c r="AZ1" s="165"/>
      <c r="BA1" s="16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66">
        <v>4</v>
      </c>
      <c r="V2" s="166"/>
      <c r="W2" s="39" t="s">
        <v>17</v>
      </c>
      <c r="X2" s="167">
        <f>IF(U2=0,"",YEAR(DATE(2018+U2,1,1)))</f>
        <v>2022</v>
      </c>
      <c r="Y2" s="167"/>
      <c r="Z2" s="41" t="s">
        <v>21</v>
      </c>
      <c r="AA2" s="41" t="s">
        <v>22</v>
      </c>
      <c r="AB2" s="166">
        <v>4</v>
      </c>
      <c r="AC2" s="166"/>
      <c r="AD2" s="41" t="s">
        <v>23</v>
      </c>
      <c r="AE2" s="41"/>
      <c r="AF2" s="41"/>
      <c r="AG2" s="41"/>
      <c r="AH2" s="41"/>
      <c r="AI2" s="41"/>
      <c r="AJ2" s="40"/>
      <c r="AK2" s="39" t="s">
        <v>18</v>
      </c>
      <c r="AL2" s="39" t="s">
        <v>17</v>
      </c>
      <c r="AM2" s="166"/>
      <c r="AN2" s="166"/>
      <c r="AO2" s="166"/>
      <c r="AP2" s="166"/>
      <c r="AQ2" s="166"/>
      <c r="AR2" s="166"/>
      <c r="AS2" s="166"/>
      <c r="AT2" s="166"/>
      <c r="AU2" s="166"/>
      <c r="AV2" s="166"/>
      <c r="AW2" s="166"/>
      <c r="AX2" s="166"/>
      <c r="AY2" s="166"/>
      <c r="AZ2" s="166"/>
      <c r="BA2" s="166"/>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158"/>
      <c r="AN3" s="158"/>
      <c r="AO3" s="158"/>
      <c r="AP3" s="158"/>
      <c r="AQ3" s="158"/>
      <c r="AR3" s="158"/>
      <c r="AS3" s="158"/>
      <c r="AT3" s="158"/>
      <c r="AU3" s="158"/>
      <c r="AV3" s="158"/>
      <c r="AW3" s="158"/>
      <c r="AX3" s="158"/>
      <c r="AY3" s="47" t="s">
        <v>104</v>
      </c>
      <c r="AZ3" s="168" t="s">
        <v>145</v>
      </c>
      <c r="BA3" s="168"/>
      <c r="BB3" s="168"/>
      <c r="BC3" s="168"/>
      <c r="BD3" s="39"/>
      <c r="BE3" s="4"/>
    </row>
    <row r="4" spans="1:57" s="3" customFormat="1" ht="20.25" customHeight="1" x14ac:dyDescent="0.45">
      <c r="A4" s="41"/>
      <c r="B4" s="48"/>
      <c r="C4" s="48"/>
      <c r="D4" s="48"/>
      <c r="E4" s="48"/>
      <c r="F4" s="48"/>
      <c r="G4" s="48"/>
      <c r="H4" s="48"/>
      <c r="I4" s="48"/>
      <c r="J4" s="49"/>
      <c r="K4" s="50"/>
      <c r="L4" s="50"/>
      <c r="M4" s="50"/>
      <c r="N4" s="50"/>
      <c r="O4" s="50"/>
      <c r="P4" s="51"/>
      <c r="Q4" s="50"/>
      <c r="R4" s="50"/>
      <c r="S4" s="52"/>
      <c r="T4" s="41"/>
      <c r="U4" s="41"/>
      <c r="V4" s="41"/>
      <c r="W4" s="41"/>
      <c r="X4" s="41"/>
      <c r="Y4" s="41"/>
      <c r="Z4" s="46"/>
      <c r="AA4" s="46"/>
      <c r="AB4" s="44"/>
      <c r="AC4" s="44"/>
      <c r="AD4" s="43"/>
      <c r="AE4" s="41"/>
      <c r="AF4" s="41"/>
      <c r="AG4" s="41"/>
      <c r="AH4" s="41"/>
      <c r="AI4" s="41"/>
      <c r="AJ4" s="40"/>
      <c r="AK4" s="39"/>
      <c r="AL4" s="39"/>
      <c r="AM4" s="158"/>
      <c r="AN4" s="158"/>
      <c r="AO4" s="158"/>
      <c r="AP4" s="158"/>
      <c r="AQ4" s="158"/>
      <c r="AR4" s="158"/>
      <c r="AS4" s="158"/>
      <c r="AT4" s="158"/>
      <c r="AU4" s="158"/>
      <c r="AV4" s="158"/>
      <c r="AW4" s="158"/>
      <c r="AX4" s="158"/>
      <c r="AY4" s="47" t="s">
        <v>136</v>
      </c>
      <c r="AZ4" s="168" t="s">
        <v>137</v>
      </c>
      <c r="BA4" s="168"/>
      <c r="BB4" s="168"/>
      <c r="BC4" s="168"/>
      <c r="BD4" s="39"/>
      <c r="BE4" s="4"/>
    </row>
    <row r="5" spans="1:57" s="3" customFormat="1" ht="20.25" customHeight="1" x14ac:dyDescent="0.45">
      <c r="A5" s="41"/>
      <c r="B5" s="53"/>
      <c r="C5" s="53"/>
      <c r="D5" s="53"/>
      <c r="E5" s="53"/>
      <c r="F5" s="53"/>
      <c r="G5" s="53"/>
      <c r="H5" s="53"/>
      <c r="I5" s="53"/>
      <c r="J5" s="54"/>
      <c r="K5" s="55"/>
      <c r="L5" s="56"/>
      <c r="M5" s="56"/>
      <c r="N5" s="56"/>
      <c r="O5" s="56"/>
      <c r="P5" s="53"/>
      <c r="Q5" s="57"/>
      <c r="R5" s="57"/>
      <c r="S5" s="58"/>
      <c r="T5" s="41"/>
      <c r="U5" s="41"/>
      <c r="V5" s="41"/>
      <c r="W5" s="41"/>
      <c r="X5" s="41"/>
      <c r="Y5" s="41"/>
      <c r="Z5" s="46"/>
      <c r="AA5" s="46"/>
      <c r="AB5" s="44"/>
      <c r="AC5" s="44"/>
      <c r="AD5" s="59"/>
      <c r="AE5" s="59"/>
      <c r="AF5" s="59"/>
      <c r="AG5" s="59"/>
      <c r="AH5" s="41"/>
      <c r="AI5" s="41"/>
      <c r="AJ5" s="59" t="s">
        <v>78</v>
      </c>
      <c r="AK5" s="59"/>
      <c r="AL5" s="59"/>
      <c r="AM5" s="59"/>
      <c r="AN5" s="59"/>
      <c r="AO5" s="59"/>
      <c r="AP5" s="59"/>
      <c r="AQ5" s="59"/>
      <c r="AR5" s="48"/>
      <c r="AS5" s="48"/>
      <c r="AT5" s="60"/>
      <c r="AU5" s="59"/>
      <c r="AV5" s="161">
        <v>40</v>
      </c>
      <c r="AW5" s="162"/>
      <c r="AX5" s="60" t="s">
        <v>24</v>
      </c>
      <c r="AY5" s="59"/>
      <c r="AZ5" s="161">
        <v>160</v>
      </c>
      <c r="BA5" s="162"/>
      <c r="BB5" s="60" t="s">
        <v>120</v>
      </c>
      <c r="BC5" s="59"/>
      <c r="BD5" s="41"/>
      <c r="BE5" s="4"/>
    </row>
    <row r="6" spans="1:57" s="3" customFormat="1" ht="20.25" customHeight="1" x14ac:dyDescent="0.45">
      <c r="A6" s="41"/>
      <c r="B6" s="53"/>
      <c r="C6" s="53"/>
      <c r="D6" s="53"/>
      <c r="E6" s="53"/>
      <c r="F6" s="53"/>
      <c r="G6" s="53"/>
      <c r="H6" s="53"/>
      <c r="I6" s="53"/>
      <c r="J6" s="53"/>
      <c r="K6" s="61"/>
      <c r="L6" s="61"/>
      <c r="M6" s="61"/>
      <c r="N6" s="53"/>
      <c r="O6" s="62"/>
      <c r="P6" s="63"/>
      <c r="Q6" s="63"/>
      <c r="R6" s="64"/>
      <c r="S6" s="65"/>
      <c r="T6" s="41"/>
      <c r="U6" s="41"/>
      <c r="V6" s="41"/>
      <c r="W6" s="41"/>
      <c r="X6" s="41"/>
      <c r="Y6" s="41"/>
      <c r="Z6" s="46"/>
      <c r="AA6" s="46"/>
      <c r="AB6" s="44"/>
      <c r="AC6" s="44"/>
      <c r="AD6" s="66"/>
      <c r="AE6" s="36"/>
      <c r="AF6" s="36"/>
      <c r="AG6" s="36"/>
      <c r="AH6" s="41"/>
      <c r="AI6" s="41"/>
      <c r="AJ6" s="41"/>
      <c r="AK6" s="41"/>
      <c r="AL6" s="36"/>
      <c r="AM6" s="36"/>
      <c r="AN6" s="67"/>
      <c r="AO6" s="68"/>
      <c r="AP6" s="68"/>
      <c r="AQ6" s="69"/>
      <c r="AR6" s="69"/>
      <c r="AS6" s="69"/>
      <c r="AT6" s="69"/>
      <c r="AU6" s="69"/>
      <c r="AV6" s="69"/>
      <c r="AW6" s="59" t="s">
        <v>25</v>
      </c>
      <c r="AX6" s="59"/>
      <c r="AY6" s="59"/>
      <c r="AZ6" s="163">
        <f>DAY(EOMONTH(DATE(X2,AB2,1),0))</f>
        <v>30</v>
      </c>
      <c r="BA6" s="164"/>
      <c r="BB6" s="60" t="s">
        <v>26</v>
      </c>
      <c r="BC6" s="41"/>
      <c r="BD6" s="41"/>
      <c r="BE6" s="4"/>
    </row>
    <row r="7" spans="1:57" ht="20.25" customHeight="1" thickBot="1" x14ac:dyDescent="0.5">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6"/>
    </row>
    <row r="8" spans="1:57" ht="20.25" customHeight="1" thickBot="1" x14ac:dyDescent="0.5">
      <c r="A8" s="70"/>
      <c r="B8" s="182" t="s">
        <v>27</v>
      </c>
      <c r="C8" s="185" t="s">
        <v>85</v>
      </c>
      <c r="D8" s="186"/>
      <c r="E8" s="191" t="s">
        <v>86</v>
      </c>
      <c r="F8" s="186"/>
      <c r="G8" s="191" t="s">
        <v>87</v>
      </c>
      <c r="H8" s="185"/>
      <c r="I8" s="185"/>
      <c r="J8" s="185"/>
      <c r="K8" s="186"/>
      <c r="L8" s="191" t="s">
        <v>88</v>
      </c>
      <c r="M8" s="185"/>
      <c r="N8" s="185"/>
      <c r="O8" s="194"/>
      <c r="P8" s="197" t="s">
        <v>153</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89</v>
      </c>
      <c r="AX8" s="170"/>
      <c r="AY8" s="177" t="s">
        <v>151</v>
      </c>
      <c r="AZ8" s="177"/>
      <c r="BA8" s="177"/>
      <c r="BB8" s="177"/>
      <c r="BC8" s="177"/>
      <c r="BD8" s="177"/>
    </row>
    <row r="9" spans="1:57" ht="20.25" customHeight="1" thickBot="1" x14ac:dyDescent="0.5">
      <c r="A9" s="70"/>
      <c r="B9" s="183"/>
      <c r="C9" s="187"/>
      <c r="D9" s="188"/>
      <c r="E9" s="192"/>
      <c r="F9" s="188"/>
      <c r="G9" s="192"/>
      <c r="H9" s="187"/>
      <c r="I9" s="187"/>
      <c r="J9" s="187"/>
      <c r="K9" s="188"/>
      <c r="L9" s="192"/>
      <c r="M9" s="187"/>
      <c r="N9" s="187"/>
      <c r="O9" s="195"/>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1"/>
      <c r="AV9" s="172"/>
      <c r="AW9" s="171"/>
      <c r="AX9" s="172"/>
      <c r="AY9" s="177"/>
      <c r="AZ9" s="177"/>
      <c r="BA9" s="177"/>
      <c r="BB9" s="177"/>
      <c r="BC9" s="177"/>
      <c r="BD9" s="177"/>
    </row>
    <row r="10" spans="1:57" ht="20.25" customHeight="1" thickBot="1" x14ac:dyDescent="0.5">
      <c r="A10" s="70"/>
      <c r="B10" s="183"/>
      <c r="C10" s="187"/>
      <c r="D10" s="188"/>
      <c r="E10" s="192"/>
      <c r="F10" s="188"/>
      <c r="G10" s="192"/>
      <c r="H10" s="187"/>
      <c r="I10" s="187"/>
      <c r="J10" s="187"/>
      <c r="K10" s="188"/>
      <c r="L10" s="192"/>
      <c r="M10" s="187"/>
      <c r="N10" s="187"/>
      <c r="O10" s="195"/>
      <c r="P10" s="88">
        <f>DAY(DATE($X$2,$AB$2,1))</f>
        <v>1</v>
      </c>
      <c r="Q10" s="160">
        <f>DAY(DATE($X$2,$AB$2,2))</f>
        <v>2</v>
      </c>
      <c r="R10" s="160">
        <f>DAY(DATE($X$2,$AB$2,3))</f>
        <v>3</v>
      </c>
      <c r="S10" s="160">
        <f>DAY(DATE($X$2,$AB$2,4))</f>
        <v>4</v>
      </c>
      <c r="T10" s="160">
        <f>DAY(DATE($X$2,$AB$2,5))</f>
        <v>5</v>
      </c>
      <c r="U10" s="160">
        <f>DAY(DATE($X$2,$AB$2,6))</f>
        <v>6</v>
      </c>
      <c r="V10" s="89">
        <f>DAY(DATE($X$2,$AB$2,7))</f>
        <v>7</v>
      </c>
      <c r="W10" s="88">
        <f>DAY(DATE($X$2,$AB$2,8))</f>
        <v>8</v>
      </c>
      <c r="X10" s="160">
        <f>DAY(DATE($X$2,$AB$2,9))</f>
        <v>9</v>
      </c>
      <c r="Y10" s="160">
        <f>DAY(DATE($X$2,$AB$2,10))</f>
        <v>10</v>
      </c>
      <c r="Z10" s="160">
        <f>DAY(DATE($X$2,$AB$2,11))</f>
        <v>11</v>
      </c>
      <c r="AA10" s="160">
        <f>DAY(DATE($X$2,$AB$2,12))</f>
        <v>12</v>
      </c>
      <c r="AB10" s="160">
        <f>DAY(DATE($X$2,$AB$2,13))</f>
        <v>13</v>
      </c>
      <c r="AC10" s="89">
        <f>DAY(DATE($X$2,$AB$2,14))</f>
        <v>14</v>
      </c>
      <c r="AD10" s="88">
        <f>DAY(DATE($X$2,$AB$2,15))</f>
        <v>15</v>
      </c>
      <c r="AE10" s="160">
        <f>DAY(DATE($X$2,$AB$2,16))</f>
        <v>16</v>
      </c>
      <c r="AF10" s="160">
        <f>DAY(DATE($X$2,$AB$2,17))</f>
        <v>17</v>
      </c>
      <c r="AG10" s="160">
        <f>DAY(DATE($X$2,$AB$2,18))</f>
        <v>18</v>
      </c>
      <c r="AH10" s="160">
        <f>DAY(DATE($X$2,$AB$2,19))</f>
        <v>19</v>
      </c>
      <c r="AI10" s="160">
        <f>DAY(DATE($X$2,$AB$2,20))</f>
        <v>20</v>
      </c>
      <c r="AJ10" s="89">
        <f>DAY(DATE($X$2,$AB$2,21))</f>
        <v>21</v>
      </c>
      <c r="AK10" s="88">
        <f>DAY(DATE($X$2,$AB$2,22))</f>
        <v>22</v>
      </c>
      <c r="AL10" s="160">
        <f>DAY(DATE($X$2,$AB$2,23))</f>
        <v>23</v>
      </c>
      <c r="AM10" s="160">
        <f>DAY(DATE($X$2,$AB$2,24))</f>
        <v>24</v>
      </c>
      <c r="AN10" s="160">
        <f>DAY(DATE($X$2,$AB$2,25))</f>
        <v>25</v>
      </c>
      <c r="AO10" s="160">
        <f>DAY(DATE($X$2,$AB$2,26))</f>
        <v>26</v>
      </c>
      <c r="AP10" s="160">
        <f>DAY(DATE($X$2,$AB$2,27))</f>
        <v>27</v>
      </c>
      <c r="AQ10" s="89">
        <f>DAY(DATE($X$2,$AB$2,28))</f>
        <v>28</v>
      </c>
      <c r="AR10" s="88" t="str">
        <f>IF(AZ3="暦月",IF(DAY(DATE($X$2,$AB$2,29))=29,29,""),"")</f>
        <v/>
      </c>
      <c r="AS10" s="160" t="str">
        <f>IF(AZ3="暦月",IF(DAY(DATE($X$2,$AB$2,30))=30,30,""),"")</f>
        <v/>
      </c>
      <c r="AT10" s="309" t="str">
        <f>IF(AZ3="暦月",IF(DAY(DATE($X$2,$AB$2,31))=31,31,""),"")</f>
        <v/>
      </c>
      <c r="AU10" s="171"/>
      <c r="AV10" s="172"/>
      <c r="AW10" s="171"/>
      <c r="AX10" s="172"/>
      <c r="AY10" s="177"/>
      <c r="AZ10" s="177"/>
      <c r="BA10" s="177"/>
      <c r="BB10" s="177"/>
      <c r="BC10" s="177"/>
      <c r="BD10" s="177"/>
    </row>
    <row r="11" spans="1:57" ht="20.25" hidden="1" customHeight="1" thickBot="1" x14ac:dyDescent="0.5">
      <c r="A11" s="70"/>
      <c r="B11" s="183"/>
      <c r="C11" s="187"/>
      <c r="D11" s="188"/>
      <c r="E11" s="192"/>
      <c r="F11" s="188"/>
      <c r="G11" s="192"/>
      <c r="H11" s="187"/>
      <c r="I11" s="187"/>
      <c r="J11" s="187"/>
      <c r="K11" s="188"/>
      <c r="L11" s="192"/>
      <c r="M11" s="187"/>
      <c r="N11" s="187"/>
      <c r="O11" s="195"/>
      <c r="P11" s="88">
        <f>WEEKDAY(DATE($X$2,$AB$2,1))</f>
        <v>6</v>
      </c>
      <c r="Q11" s="160">
        <f>WEEKDAY(DATE($X$2,$AB$2,2))</f>
        <v>7</v>
      </c>
      <c r="R11" s="160">
        <f>WEEKDAY(DATE($X$2,$AB$2,3))</f>
        <v>1</v>
      </c>
      <c r="S11" s="160">
        <f>WEEKDAY(DATE($X$2,$AB$2,4))</f>
        <v>2</v>
      </c>
      <c r="T11" s="160">
        <f>WEEKDAY(DATE($X$2,$AB$2,5))</f>
        <v>3</v>
      </c>
      <c r="U11" s="160">
        <f>WEEKDAY(DATE($X$2,$AB$2,6))</f>
        <v>4</v>
      </c>
      <c r="V11" s="89">
        <f>WEEKDAY(DATE($X$2,$AB$2,7))</f>
        <v>5</v>
      </c>
      <c r="W11" s="88">
        <f>WEEKDAY(DATE($X$2,$AB$2,8))</f>
        <v>6</v>
      </c>
      <c r="X11" s="160">
        <f>WEEKDAY(DATE($X$2,$AB$2,9))</f>
        <v>7</v>
      </c>
      <c r="Y11" s="160">
        <f>WEEKDAY(DATE($X$2,$AB$2,10))</f>
        <v>1</v>
      </c>
      <c r="Z11" s="160">
        <f>WEEKDAY(DATE($X$2,$AB$2,11))</f>
        <v>2</v>
      </c>
      <c r="AA11" s="160">
        <f>WEEKDAY(DATE($X$2,$AB$2,12))</f>
        <v>3</v>
      </c>
      <c r="AB11" s="160">
        <f>WEEKDAY(DATE($X$2,$AB$2,13))</f>
        <v>4</v>
      </c>
      <c r="AC11" s="89">
        <f>WEEKDAY(DATE($X$2,$AB$2,14))</f>
        <v>5</v>
      </c>
      <c r="AD11" s="88">
        <f>WEEKDAY(DATE($X$2,$AB$2,15))</f>
        <v>6</v>
      </c>
      <c r="AE11" s="160">
        <f>WEEKDAY(DATE($X$2,$AB$2,16))</f>
        <v>7</v>
      </c>
      <c r="AF11" s="160">
        <f>WEEKDAY(DATE($X$2,$AB$2,17))</f>
        <v>1</v>
      </c>
      <c r="AG11" s="160">
        <f>WEEKDAY(DATE($X$2,$AB$2,18))</f>
        <v>2</v>
      </c>
      <c r="AH11" s="160">
        <f>WEEKDAY(DATE($X$2,$AB$2,19))</f>
        <v>3</v>
      </c>
      <c r="AI11" s="160">
        <f>WEEKDAY(DATE($X$2,$AB$2,20))</f>
        <v>4</v>
      </c>
      <c r="AJ11" s="89">
        <f>WEEKDAY(DATE($X$2,$AB$2,21))</f>
        <v>5</v>
      </c>
      <c r="AK11" s="88">
        <f>WEEKDAY(DATE($X$2,$AB$2,22))</f>
        <v>6</v>
      </c>
      <c r="AL11" s="160">
        <f>WEEKDAY(DATE($X$2,$AB$2,23))</f>
        <v>7</v>
      </c>
      <c r="AM11" s="160">
        <f>WEEKDAY(DATE($X$2,$AB$2,24))</f>
        <v>1</v>
      </c>
      <c r="AN11" s="160">
        <f>WEEKDAY(DATE($X$2,$AB$2,25))</f>
        <v>2</v>
      </c>
      <c r="AO11" s="160">
        <f>WEEKDAY(DATE($X$2,$AB$2,26))</f>
        <v>3</v>
      </c>
      <c r="AP11" s="160">
        <f>WEEKDAY(DATE($X$2,$AB$2,27))</f>
        <v>4</v>
      </c>
      <c r="AQ11" s="89">
        <f>WEEKDAY(DATE($X$2,$AB$2,28))</f>
        <v>5</v>
      </c>
      <c r="AR11" s="88">
        <f>IF(AR10=29,WEEKDAY(DATE($X$2,$AB$2,29)),0)</f>
        <v>0</v>
      </c>
      <c r="AS11" s="160">
        <f>IF(AS10=30,WEEKDAY(DATE($X$2,$AB$2,30)),0)</f>
        <v>0</v>
      </c>
      <c r="AT11" s="309">
        <f>IF(AT10=31,WEEKDAY(DATE($X$2,$AB$2,31)),0)</f>
        <v>0</v>
      </c>
      <c r="AU11" s="173"/>
      <c r="AV11" s="174"/>
      <c r="AW11" s="173"/>
      <c r="AX11" s="174"/>
      <c r="AY11" s="178"/>
      <c r="AZ11" s="178"/>
      <c r="BA11" s="178"/>
      <c r="BB11" s="178"/>
      <c r="BC11" s="178"/>
      <c r="BD11" s="178"/>
    </row>
    <row r="12" spans="1:57" ht="20.25" customHeight="1" thickBot="1" x14ac:dyDescent="0.5">
      <c r="A12" s="70"/>
      <c r="B12" s="184"/>
      <c r="C12" s="189"/>
      <c r="D12" s="190"/>
      <c r="E12" s="193"/>
      <c r="F12" s="190"/>
      <c r="G12" s="193"/>
      <c r="H12" s="189"/>
      <c r="I12" s="189"/>
      <c r="J12" s="189"/>
      <c r="K12" s="190"/>
      <c r="L12" s="193"/>
      <c r="M12" s="189"/>
      <c r="N12" s="189"/>
      <c r="O12" s="196"/>
      <c r="P12" s="90" t="str">
        <f>IF(P11=1,"日",IF(P11=2,"月",IF(P11=3,"火",IF(P11=4,"水",IF(P11=5,"木",IF(P11=6,"金","土"))))))</f>
        <v>金</v>
      </c>
      <c r="Q12" s="91" t="str">
        <f t="shared" ref="Q12:V12" si="0">IF(Q11=1,"日",IF(Q11=2,"月",IF(Q11=3,"火",IF(Q11=4,"水",IF(Q11=5,"木",IF(Q11=6,"金","土"))))))</f>
        <v>土</v>
      </c>
      <c r="R12" s="91" t="str">
        <f t="shared" si="0"/>
        <v>日</v>
      </c>
      <c r="S12" s="91" t="str">
        <f t="shared" si="0"/>
        <v>月</v>
      </c>
      <c r="T12" s="91" t="str">
        <f t="shared" si="0"/>
        <v>火</v>
      </c>
      <c r="U12" s="91" t="str">
        <f t="shared" si="0"/>
        <v>水</v>
      </c>
      <c r="V12" s="92" t="str">
        <f t="shared" si="0"/>
        <v>木</v>
      </c>
      <c r="W12" s="90" t="str">
        <f t="shared" ref="W12" si="1">IF(W11=1,"日",IF(W11=2,"月",IF(W11=3,"火",IF(W11=4,"水",IF(W11=5,"木",IF(W11=6,"金","土"))))))</f>
        <v>金</v>
      </c>
      <c r="X12" s="91" t="str">
        <f t="shared" ref="X12" si="2">IF(X11=1,"日",IF(X11=2,"月",IF(X11=3,"火",IF(X11=4,"水",IF(X11=5,"木",IF(X11=6,"金","土"))))))</f>
        <v>土</v>
      </c>
      <c r="Y12" s="91" t="str">
        <f t="shared" ref="Y12" si="3">IF(Y11=1,"日",IF(Y11=2,"月",IF(Y11=3,"火",IF(Y11=4,"水",IF(Y11=5,"木",IF(Y11=6,"金","土"))))))</f>
        <v>日</v>
      </c>
      <c r="Z12" s="91" t="str">
        <f t="shared" ref="Z12" si="4">IF(Z11=1,"日",IF(Z11=2,"月",IF(Z11=3,"火",IF(Z11=4,"水",IF(Z11=5,"木",IF(Z11=6,"金","土"))))))</f>
        <v>月</v>
      </c>
      <c r="AA12" s="91" t="str">
        <f t="shared" ref="AA12" si="5">IF(AA11=1,"日",IF(AA11=2,"月",IF(AA11=3,"火",IF(AA11=4,"水",IF(AA11=5,"木",IF(AA11=6,"金","土"))))))</f>
        <v>火</v>
      </c>
      <c r="AB12" s="91" t="str">
        <f t="shared" ref="AB12" si="6">IF(AB11=1,"日",IF(AB11=2,"月",IF(AB11=3,"火",IF(AB11=4,"水",IF(AB11=5,"木",IF(AB11=6,"金","土"))))))</f>
        <v>水</v>
      </c>
      <c r="AC12" s="92" t="str">
        <f t="shared" ref="AC12" si="7">IF(AC11=1,"日",IF(AC11=2,"月",IF(AC11=3,"火",IF(AC11=4,"水",IF(AC11=5,"木",IF(AC11=6,"金","土"))))))</f>
        <v>木</v>
      </c>
      <c r="AD12" s="90" t="str">
        <f t="shared" ref="AD12" si="8">IF(AD11=1,"日",IF(AD11=2,"月",IF(AD11=3,"火",IF(AD11=4,"水",IF(AD11=5,"木",IF(AD11=6,"金","土"))))))</f>
        <v>金</v>
      </c>
      <c r="AE12" s="91" t="str">
        <f t="shared" ref="AE12" si="9">IF(AE11=1,"日",IF(AE11=2,"月",IF(AE11=3,"火",IF(AE11=4,"水",IF(AE11=5,"木",IF(AE11=6,"金","土"))))))</f>
        <v>土</v>
      </c>
      <c r="AF12" s="91" t="str">
        <f t="shared" ref="AF12" si="10">IF(AF11=1,"日",IF(AF11=2,"月",IF(AF11=3,"火",IF(AF11=4,"水",IF(AF11=5,"木",IF(AF11=6,"金","土"))))))</f>
        <v>日</v>
      </c>
      <c r="AG12" s="91" t="str">
        <f t="shared" ref="AG12" si="11">IF(AG11=1,"日",IF(AG11=2,"月",IF(AG11=3,"火",IF(AG11=4,"水",IF(AG11=5,"木",IF(AG11=6,"金","土"))))))</f>
        <v>月</v>
      </c>
      <c r="AH12" s="91" t="str">
        <f t="shared" ref="AH12" si="12">IF(AH11=1,"日",IF(AH11=2,"月",IF(AH11=3,"火",IF(AH11=4,"水",IF(AH11=5,"木",IF(AH11=6,"金","土"))))))</f>
        <v>火</v>
      </c>
      <c r="AI12" s="91" t="str">
        <f t="shared" ref="AI12" si="13">IF(AI11=1,"日",IF(AI11=2,"月",IF(AI11=3,"火",IF(AI11=4,"水",IF(AI11=5,"木",IF(AI11=6,"金","土"))))))</f>
        <v>水</v>
      </c>
      <c r="AJ12" s="92" t="str">
        <f t="shared" ref="AJ12" si="14">IF(AJ11=1,"日",IF(AJ11=2,"月",IF(AJ11=3,"火",IF(AJ11=4,"水",IF(AJ11=5,"木",IF(AJ11=6,"金","土"))))))</f>
        <v>木</v>
      </c>
      <c r="AK12" s="90" t="str">
        <f t="shared" ref="AK12" si="15">IF(AK11=1,"日",IF(AK11=2,"月",IF(AK11=3,"火",IF(AK11=4,"水",IF(AK11=5,"木",IF(AK11=6,"金","土"))))))</f>
        <v>金</v>
      </c>
      <c r="AL12" s="91" t="str">
        <f t="shared" ref="AL12" si="16">IF(AL11=1,"日",IF(AL11=2,"月",IF(AL11=3,"火",IF(AL11=4,"水",IF(AL11=5,"木",IF(AL11=6,"金","土"))))))</f>
        <v>土</v>
      </c>
      <c r="AM12" s="91" t="str">
        <f t="shared" ref="AM12" si="17">IF(AM11=1,"日",IF(AM11=2,"月",IF(AM11=3,"火",IF(AM11=4,"水",IF(AM11=5,"木",IF(AM11=6,"金","土"))))))</f>
        <v>日</v>
      </c>
      <c r="AN12" s="91" t="str">
        <f t="shared" ref="AN12" si="18">IF(AN11=1,"日",IF(AN11=2,"月",IF(AN11=3,"火",IF(AN11=4,"水",IF(AN11=5,"木",IF(AN11=6,"金","土"))))))</f>
        <v>月</v>
      </c>
      <c r="AO12" s="91" t="str">
        <f t="shared" ref="AO12" si="19">IF(AO11=1,"日",IF(AO11=2,"月",IF(AO11=3,"火",IF(AO11=4,"水",IF(AO11=5,"木",IF(AO11=6,"金","土"))))))</f>
        <v>火</v>
      </c>
      <c r="AP12" s="91" t="str">
        <f t="shared" ref="AP12" si="20">IF(AP11=1,"日",IF(AP11=2,"月",IF(AP11=3,"火",IF(AP11=4,"水",IF(AP11=5,"木",IF(AP11=6,"金","土"))))))</f>
        <v>水</v>
      </c>
      <c r="AQ12" s="92" t="str">
        <f t="shared" ref="AQ12" si="21">IF(AQ11=1,"日",IF(AQ11=2,"月",IF(AQ11=3,"火",IF(AQ11=4,"水",IF(AQ11=5,"木",IF(AQ11=6,"金","土"))))))</f>
        <v>木</v>
      </c>
      <c r="AR12" s="91" t="str">
        <f>IF(AR11=1,"日",IF(AR11=2,"月",IF(AR11=3,"火",IF(AR11=4,"水",IF(AR11=5,"木",IF(AR11=6,"金",IF(AR11=0,"","土")))))))</f>
        <v/>
      </c>
      <c r="AS12" s="91" t="str">
        <f>IF(AS11=1,"日",IF(AS11=2,"月",IF(AS11=3,"火",IF(AS11=4,"水",IF(AS11=5,"木",IF(AS11=6,"金",IF(AS11=0,"","土")))))))</f>
        <v/>
      </c>
      <c r="AT12" s="310" t="str">
        <f>IF(AT11=1,"日",IF(AT11=2,"月",IF(AT11=3,"火",IF(AT11=4,"水",IF(AT11=5,"木",IF(AT11=6,"金",IF(AT11=0,"","土")))))))</f>
        <v/>
      </c>
      <c r="AU12" s="175"/>
      <c r="AV12" s="176"/>
      <c r="AW12" s="175"/>
      <c r="AX12" s="176"/>
      <c r="AY12" s="178"/>
      <c r="AZ12" s="178"/>
      <c r="BA12" s="178"/>
      <c r="BB12" s="178"/>
      <c r="BC12" s="178"/>
      <c r="BD12" s="178"/>
    </row>
    <row r="13" spans="1:57" ht="39.9" customHeight="1" x14ac:dyDescent="0.45">
      <c r="A13" s="70"/>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199"/>
      <c r="AZ13" s="200"/>
      <c r="BA13" s="200"/>
      <c r="BB13" s="200"/>
      <c r="BC13" s="200"/>
      <c r="BD13" s="201"/>
    </row>
    <row r="14" spans="1:57" ht="39.9" customHeight="1" x14ac:dyDescent="0.45">
      <c r="A14" s="70"/>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216"/>
      <c r="AZ14" s="217"/>
      <c r="BA14" s="217"/>
      <c r="BB14" s="217"/>
      <c r="BC14" s="217"/>
      <c r="BD14" s="218"/>
    </row>
    <row r="15" spans="1:57" ht="39.9" customHeight="1" x14ac:dyDescent="0.45">
      <c r="A15" s="70"/>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216"/>
      <c r="AZ15" s="217"/>
      <c r="BA15" s="217"/>
      <c r="BB15" s="217"/>
      <c r="BC15" s="217"/>
      <c r="BD15" s="218"/>
    </row>
    <row r="16" spans="1:57" ht="39.9" customHeight="1" x14ac:dyDescent="0.45">
      <c r="A16" s="70"/>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216"/>
      <c r="AZ16" s="217"/>
      <c r="BA16" s="217"/>
      <c r="BB16" s="217"/>
      <c r="BC16" s="217"/>
      <c r="BD16" s="218"/>
    </row>
    <row r="17" spans="1:56" ht="39.9" customHeight="1" x14ac:dyDescent="0.45">
      <c r="A17" s="70"/>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216"/>
      <c r="AZ17" s="217"/>
      <c r="BA17" s="217"/>
      <c r="BB17" s="217"/>
      <c r="BC17" s="217"/>
      <c r="BD17" s="218"/>
    </row>
    <row r="18" spans="1:56" ht="39.9" customHeight="1" x14ac:dyDescent="0.45">
      <c r="A18" s="70"/>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216"/>
      <c r="AZ18" s="217"/>
      <c r="BA18" s="217"/>
      <c r="BB18" s="217"/>
      <c r="BC18" s="217"/>
      <c r="BD18" s="218"/>
    </row>
    <row r="19" spans="1:56" ht="39.9" customHeight="1" x14ac:dyDescent="0.45">
      <c r="A19" s="70"/>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216"/>
      <c r="AZ19" s="217"/>
      <c r="BA19" s="217"/>
      <c r="BB19" s="217"/>
      <c r="BC19" s="217"/>
      <c r="BD19" s="218"/>
    </row>
    <row r="20" spans="1:56" ht="39.9" customHeight="1" x14ac:dyDescent="0.45">
      <c r="A20" s="70"/>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216"/>
      <c r="AZ20" s="217"/>
      <c r="BA20" s="217"/>
      <c r="BB20" s="217"/>
      <c r="BC20" s="217"/>
      <c r="BD20" s="218"/>
    </row>
    <row r="21" spans="1:56" ht="39.9" customHeight="1" x14ac:dyDescent="0.45">
      <c r="A21" s="70"/>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216"/>
      <c r="AZ21" s="217"/>
      <c r="BA21" s="217"/>
      <c r="BB21" s="217"/>
      <c r="BC21" s="217"/>
      <c r="BD21" s="218"/>
    </row>
    <row r="22" spans="1:56" ht="39.9" customHeight="1" x14ac:dyDescent="0.45">
      <c r="A22" s="70"/>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216"/>
      <c r="AZ22" s="217"/>
      <c r="BA22" s="217"/>
      <c r="BB22" s="217"/>
      <c r="BC22" s="217"/>
      <c r="BD22" s="218"/>
    </row>
    <row r="23" spans="1:56" ht="39.9" customHeight="1" x14ac:dyDescent="0.45">
      <c r="A23" s="70"/>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216"/>
      <c r="AZ23" s="217"/>
      <c r="BA23" s="217"/>
      <c r="BB23" s="217"/>
      <c r="BC23" s="217"/>
      <c r="BD23" s="218"/>
    </row>
    <row r="24" spans="1:56" ht="39.9" customHeight="1" x14ac:dyDescent="0.45">
      <c r="A24" s="70"/>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216"/>
      <c r="AZ24" s="217"/>
      <c r="BA24" s="217"/>
      <c r="BB24" s="217"/>
      <c r="BC24" s="217"/>
      <c r="BD24" s="218"/>
    </row>
    <row r="25" spans="1:56" ht="39.9" customHeight="1" x14ac:dyDescent="0.45">
      <c r="A25" s="70"/>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216"/>
      <c r="AZ25" s="217"/>
      <c r="BA25" s="217"/>
      <c r="BB25" s="217"/>
      <c r="BC25" s="217"/>
      <c r="BD25" s="218"/>
    </row>
    <row r="26" spans="1:56" ht="39.9" customHeight="1" x14ac:dyDescent="0.45">
      <c r="A26" s="70"/>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216"/>
      <c r="AZ26" s="217"/>
      <c r="BA26" s="217"/>
      <c r="BB26" s="217"/>
      <c r="BC26" s="217"/>
      <c r="BD26" s="218"/>
    </row>
    <row r="27" spans="1:56" ht="39.9" customHeight="1" x14ac:dyDescent="0.45">
      <c r="A27" s="70"/>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216"/>
      <c r="AZ27" s="217"/>
      <c r="BA27" s="217"/>
      <c r="BB27" s="217"/>
      <c r="BC27" s="217"/>
      <c r="BD27" s="218"/>
    </row>
    <row r="28" spans="1:56" ht="39.9" customHeight="1" x14ac:dyDescent="0.45">
      <c r="A28" s="70"/>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216"/>
      <c r="AZ28" s="217"/>
      <c r="BA28" s="217"/>
      <c r="BB28" s="217"/>
      <c r="BC28" s="217"/>
      <c r="BD28" s="218"/>
    </row>
    <row r="29" spans="1:56" ht="39.9" customHeight="1" x14ac:dyDescent="0.45">
      <c r="A29" s="70"/>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216"/>
      <c r="AZ29" s="217"/>
      <c r="BA29" s="217"/>
      <c r="BB29" s="217"/>
      <c r="BC29" s="217"/>
      <c r="BD29" s="218"/>
    </row>
    <row r="30" spans="1:56" ht="39.9" customHeight="1" thickBot="1" x14ac:dyDescent="0.5">
      <c r="A30" s="70"/>
      <c r="B30" s="87">
        <f t="shared" si="23"/>
        <v>18</v>
      </c>
      <c r="C30" s="233"/>
      <c r="D30" s="234"/>
      <c r="E30" s="235"/>
      <c r="F30" s="236"/>
      <c r="G30" s="237"/>
      <c r="H30" s="238"/>
      <c r="I30" s="238"/>
      <c r="J30" s="238"/>
      <c r="K30" s="239"/>
      <c r="L30" s="240"/>
      <c r="M30" s="241"/>
      <c r="N30" s="241"/>
      <c r="O30" s="242"/>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43">
        <f t="shared" si="24"/>
        <v>0</v>
      </c>
      <c r="AV30" s="244"/>
      <c r="AW30" s="245">
        <f t="shared" si="22"/>
        <v>0</v>
      </c>
      <c r="AX30" s="246"/>
      <c r="AY30" s="247"/>
      <c r="AZ30" s="248"/>
      <c r="BA30" s="248"/>
      <c r="BB30" s="248"/>
      <c r="BC30" s="248"/>
      <c r="BD30" s="249"/>
    </row>
    <row r="31" spans="1:56" ht="20.25" customHeight="1" x14ac:dyDescent="0.45">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72"/>
      <c r="AB31" s="72"/>
      <c r="AC31" s="77"/>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6" ht="20.25" customHeight="1" x14ac:dyDescent="0.45">
      <c r="A32" s="70"/>
      <c r="B32" s="70"/>
      <c r="C32" s="66" t="s">
        <v>165</v>
      </c>
      <c r="D32" s="75"/>
      <c r="E32" s="76"/>
      <c r="F32" s="72"/>
      <c r="G32" s="72"/>
      <c r="H32" s="72"/>
      <c r="I32" s="72"/>
      <c r="J32" s="72"/>
      <c r="K32" s="72"/>
      <c r="L32" s="72"/>
      <c r="M32" s="72"/>
      <c r="N32" s="72"/>
      <c r="O32" s="72"/>
      <c r="P32" s="72"/>
      <c r="Q32" s="72"/>
      <c r="R32" s="72"/>
      <c r="S32" s="72"/>
      <c r="T32" s="72"/>
      <c r="U32" s="72"/>
      <c r="V32" s="72"/>
      <c r="W32" s="72"/>
      <c r="X32" s="72"/>
      <c r="Y32" s="72"/>
      <c r="Z32" s="72"/>
      <c r="AA32" s="72"/>
      <c r="AB32" s="72"/>
      <c r="AC32" s="77"/>
      <c r="AD32" s="72"/>
      <c r="AE32" s="72"/>
      <c r="AF32" s="72"/>
      <c r="AG32" s="72"/>
      <c r="AH32" s="72"/>
      <c r="AI32" s="72"/>
      <c r="AJ32" s="72"/>
      <c r="AK32" s="72"/>
      <c r="AL32" s="72"/>
      <c r="AM32" s="72"/>
      <c r="AN32" s="72"/>
      <c r="AO32" s="72"/>
      <c r="AP32" s="72"/>
      <c r="AQ32" s="72"/>
      <c r="AR32" s="72"/>
      <c r="AS32" s="72"/>
      <c r="AT32" s="72"/>
      <c r="AU32" s="72"/>
      <c r="AV32" s="70"/>
      <c r="AW32" s="70"/>
      <c r="AX32" s="70"/>
      <c r="AY32" s="70"/>
      <c r="AZ32" s="70"/>
      <c r="BA32" s="70"/>
      <c r="BB32" s="70"/>
      <c r="BC32" s="70"/>
      <c r="BD32" s="70"/>
    </row>
    <row r="33" spans="1:56" ht="20.25" customHeight="1" x14ac:dyDescent="0.45">
      <c r="A33" s="70"/>
      <c r="B33" s="70"/>
      <c r="C33" s="66" t="s">
        <v>158</v>
      </c>
      <c r="D33" s="94"/>
      <c r="E33" s="94"/>
      <c r="F33" s="95"/>
      <c r="G33" s="95"/>
      <c r="H33" s="95"/>
      <c r="I33" s="95"/>
      <c r="J33" s="95"/>
      <c r="K33" s="95"/>
      <c r="L33" s="95"/>
      <c r="M33" s="95"/>
      <c r="N33" s="95"/>
      <c r="O33" s="95"/>
      <c r="P33" s="95"/>
      <c r="Q33" s="95" t="s">
        <v>143</v>
      </c>
      <c r="R33" s="95"/>
      <c r="S33" s="95"/>
      <c r="T33" s="95"/>
      <c r="U33" s="95"/>
      <c r="V33" s="95"/>
      <c r="W33" s="95"/>
      <c r="X33" s="95"/>
      <c r="Y33" s="95"/>
      <c r="Z33" s="95"/>
      <c r="AA33" s="97"/>
      <c r="AB33" s="95"/>
      <c r="AC33" s="95"/>
      <c r="AD33" s="95"/>
      <c r="AE33" s="95"/>
      <c r="AF33" s="95"/>
      <c r="AG33" s="95"/>
      <c r="AH33" s="95"/>
      <c r="AI33" s="95" t="s">
        <v>101</v>
      </c>
      <c r="AJ33" s="95"/>
      <c r="AK33" s="95"/>
      <c r="AL33" s="95"/>
      <c r="AM33" s="95"/>
      <c r="AN33" s="95"/>
      <c r="AO33" s="101"/>
      <c r="AP33" s="101"/>
      <c r="AQ33" s="101"/>
      <c r="AR33" s="101"/>
      <c r="AS33" s="102"/>
      <c r="AT33" s="101"/>
      <c r="AU33" s="101"/>
      <c r="AV33" s="101"/>
      <c r="AW33" s="101"/>
      <c r="AX33" s="70"/>
      <c r="AY33" s="70"/>
      <c r="AZ33" s="70"/>
      <c r="BA33" s="70"/>
      <c r="BB33" s="70"/>
      <c r="BC33" s="70"/>
      <c r="BD33" s="70"/>
    </row>
    <row r="34" spans="1:56" ht="20.25" customHeight="1" x14ac:dyDescent="0.45">
      <c r="A34" s="70"/>
      <c r="B34" s="70"/>
      <c r="C34" s="66" t="s">
        <v>35</v>
      </c>
      <c r="D34" s="94"/>
      <c r="E34" s="94"/>
      <c r="F34" s="95"/>
      <c r="G34" s="95"/>
      <c r="H34" s="95"/>
      <c r="I34" s="95"/>
      <c r="J34" s="95"/>
      <c r="K34" s="95"/>
      <c r="L34" s="250" t="s">
        <v>29</v>
      </c>
      <c r="M34" s="250"/>
      <c r="N34" s="95"/>
      <c r="O34" s="95"/>
      <c r="P34" s="95"/>
      <c r="Q34" s="95"/>
      <c r="R34" s="251" t="s">
        <v>55</v>
      </c>
      <c r="S34" s="251"/>
      <c r="T34" s="251" t="s">
        <v>56</v>
      </c>
      <c r="U34" s="251"/>
      <c r="V34" s="251"/>
      <c r="W34" s="251"/>
      <c r="X34" s="95"/>
      <c r="Y34" s="253" t="s">
        <v>59</v>
      </c>
      <c r="Z34" s="253"/>
      <c r="AA34" s="253"/>
      <c r="AB34" s="253"/>
      <c r="AC34" s="66"/>
      <c r="AD34" s="66"/>
      <c r="AE34" s="153" t="s">
        <v>68</v>
      </c>
      <c r="AF34" s="153"/>
      <c r="AG34" s="95"/>
      <c r="AH34" s="95"/>
      <c r="AI34" s="254" t="s">
        <v>8</v>
      </c>
      <c r="AJ34" s="255"/>
      <c r="AK34" s="254" t="s">
        <v>9</v>
      </c>
      <c r="AL34" s="256"/>
      <c r="AM34" s="256"/>
      <c r="AN34" s="255"/>
      <c r="AO34" s="101"/>
      <c r="AP34" s="101"/>
      <c r="AQ34" s="101"/>
      <c r="AR34" s="101"/>
      <c r="AS34" s="257"/>
      <c r="AT34" s="257"/>
      <c r="AU34" s="101"/>
      <c r="AV34" s="101"/>
      <c r="AW34" s="101"/>
      <c r="AX34" s="70"/>
      <c r="AY34" s="70"/>
      <c r="AZ34" s="70"/>
      <c r="BA34" s="70"/>
      <c r="BB34" s="70"/>
      <c r="BC34" s="70"/>
      <c r="BD34" s="70"/>
    </row>
    <row r="35" spans="1:56" ht="20.25" customHeight="1" x14ac:dyDescent="0.45">
      <c r="A35" s="70"/>
      <c r="B35" s="70"/>
      <c r="C35" s="311"/>
      <c r="D35" s="312"/>
      <c r="E35" s="313"/>
      <c r="F35" s="314">
        <f>IF(AB2=1,10,IF(AB2=2,11,IF(AB2=3,12,AB2-3)))</f>
        <v>1</v>
      </c>
      <c r="G35" s="315"/>
      <c r="H35" s="314">
        <f>IF(AB2=1,11,IF(AB2=2,12,AB2-2))</f>
        <v>2</v>
      </c>
      <c r="I35" s="315"/>
      <c r="J35" s="314">
        <f>IF(AB2=1,12,AB2-1)</f>
        <v>3</v>
      </c>
      <c r="K35" s="315"/>
      <c r="L35" s="254" t="s">
        <v>28</v>
      </c>
      <c r="M35" s="255"/>
      <c r="N35" s="95"/>
      <c r="O35" s="95"/>
      <c r="P35" s="95"/>
      <c r="Q35" s="95"/>
      <c r="R35" s="252"/>
      <c r="S35" s="252"/>
      <c r="T35" s="252" t="s">
        <v>57</v>
      </c>
      <c r="U35" s="252"/>
      <c r="V35" s="252" t="s">
        <v>58</v>
      </c>
      <c r="W35" s="252"/>
      <c r="X35" s="95"/>
      <c r="Y35" s="252" t="s">
        <v>57</v>
      </c>
      <c r="Z35" s="252"/>
      <c r="AA35" s="252" t="s">
        <v>58</v>
      </c>
      <c r="AB35" s="252"/>
      <c r="AC35" s="66"/>
      <c r="AD35" s="66"/>
      <c r="AE35" s="153" t="s">
        <v>64</v>
      </c>
      <c r="AF35" s="153"/>
      <c r="AG35" s="95"/>
      <c r="AH35" s="95"/>
      <c r="AI35" s="254" t="s">
        <v>4</v>
      </c>
      <c r="AJ35" s="255"/>
      <c r="AK35" s="254" t="s">
        <v>72</v>
      </c>
      <c r="AL35" s="256"/>
      <c r="AM35" s="256"/>
      <c r="AN35" s="255"/>
      <c r="AO35" s="159"/>
      <c r="AP35" s="159"/>
      <c r="AQ35" s="101"/>
      <c r="AR35" s="157"/>
      <c r="AS35" s="258"/>
      <c r="AT35" s="258"/>
      <c r="AU35" s="101"/>
      <c r="AV35" s="101"/>
      <c r="AW35" s="101"/>
      <c r="AX35" s="70"/>
      <c r="AY35" s="70"/>
      <c r="AZ35" s="70"/>
      <c r="BA35" s="70"/>
      <c r="BB35" s="70"/>
      <c r="BC35" s="70"/>
      <c r="BD35" s="70"/>
    </row>
    <row r="36" spans="1:56" ht="20.25" customHeight="1" x14ac:dyDescent="0.45">
      <c r="A36" s="70"/>
      <c r="B36" s="70"/>
      <c r="C36" s="311" t="s">
        <v>116</v>
      </c>
      <c r="D36" s="312"/>
      <c r="E36" s="313"/>
      <c r="F36" s="269"/>
      <c r="G36" s="269"/>
      <c r="H36" s="269"/>
      <c r="I36" s="269"/>
      <c r="J36" s="269"/>
      <c r="K36" s="269"/>
      <c r="L36" s="259">
        <f>SUM(F36:K36)</f>
        <v>0</v>
      </c>
      <c r="M36" s="259"/>
      <c r="N36" s="95"/>
      <c r="O36" s="95"/>
      <c r="P36" s="95"/>
      <c r="Q36" s="95"/>
      <c r="R36" s="254" t="s">
        <v>4</v>
      </c>
      <c r="S36" s="255"/>
      <c r="T36" s="316">
        <f>SUMIFS($AU$13:$AV$30,$C$13:$D$30,"訪問介護員",$E$13:$F$30,"A")+SUMIFS($AU$13:$AV$30,$C$13:$D$30,"サービス提供責任者",$E$13:$F$30,"A")</f>
        <v>0</v>
      </c>
      <c r="U36" s="317"/>
      <c r="V36" s="318">
        <f>SUMIFS($AW$13:$AX$30,$C$13:$D$30,"訪問介護員",$E$13:$F$30,"A")+SUMIFS($AW$13:$AX$30,$C$13:$D$30,"サービス提供責任者",$E$13:$F$30,"A")</f>
        <v>0</v>
      </c>
      <c r="W36" s="319"/>
      <c r="X36" s="95"/>
      <c r="Y36" s="320">
        <v>0</v>
      </c>
      <c r="Z36" s="321"/>
      <c r="AA36" s="322">
        <v>0</v>
      </c>
      <c r="AB36" s="323"/>
      <c r="AC36" s="66"/>
      <c r="AD36" s="66"/>
      <c r="AE36" s="320">
        <v>0</v>
      </c>
      <c r="AF36" s="321"/>
      <c r="AG36" s="95"/>
      <c r="AH36" s="95"/>
      <c r="AI36" s="254" t="s">
        <v>5</v>
      </c>
      <c r="AJ36" s="255"/>
      <c r="AK36" s="254" t="s">
        <v>73</v>
      </c>
      <c r="AL36" s="256"/>
      <c r="AM36" s="256"/>
      <c r="AN36" s="255"/>
      <c r="AO36" s="157"/>
      <c r="AP36" s="101"/>
      <c r="AQ36" s="268"/>
      <c r="AR36" s="268"/>
      <c r="AS36" s="268"/>
      <c r="AT36" s="268"/>
      <c r="AU36" s="101"/>
      <c r="AV36" s="101"/>
      <c r="AW36" s="101"/>
      <c r="AX36" s="70"/>
      <c r="AY36" s="70"/>
      <c r="AZ36" s="70"/>
      <c r="BA36" s="70"/>
      <c r="BB36" s="70"/>
      <c r="BC36" s="70"/>
      <c r="BD36" s="70"/>
    </row>
    <row r="37" spans="1:56" ht="20.25" customHeight="1" x14ac:dyDescent="0.45">
      <c r="A37" s="70"/>
      <c r="B37" s="70"/>
      <c r="C37" s="311" t="s">
        <v>117</v>
      </c>
      <c r="D37" s="312"/>
      <c r="E37" s="313"/>
      <c r="F37" s="272"/>
      <c r="G37" s="273"/>
      <c r="H37" s="272"/>
      <c r="I37" s="273"/>
      <c r="J37" s="272"/>
      <c r="K37" s="273"/>
      <c r="L37" s="270">
        <f>SUM(F37:K37)</f>
        <v>0</v>
      </c>
      <c r="M37" s="271"/>
      <c r="N37" s="95"/>
      <c r="O37" s="95"/>
      <c r="P37" s="95"/>
      <c r="Q37" s="95"/>
      <c r="R37" s="254" t="s">
        <v>5</v>
      </c>
      <c r="S37" s="255"/>
      <c r="T37" s="316">
        <f>SUMIFS($AU$13:$AV$30,$C$13:$D$30,"訪問介護員",$E$13:$F$30,"B")+SUMIFS($AU$13:$AV$30,$C$13:$D$30,"サービス提供責任者",$E$13:$F$30,"B")</f>
        <v>0</v>
      </c>
      <c r="U37" s="317"/>
      <c r="V37" s="318">
        <f>SUMIFS($AW$13:$AX$30,$C$13:$D$30,"訪問介護員",$E$13:$F$30,"B")+SUMIFS($AW$13:$AX$30,$C$13:$D$30,"サービス提供責任者",$E$13:$F$30,"B")</f>
        <v>0</v>
      </c>
      <c r="W37" s="319"/>
      <c r="X37" s="95"/>
      <c r="Y37" s="320">
        <v>0</v>
      </c>
      <c r="Z37" s="321"/>
      <c r="AA37" s="322">
        <v>0</v>
      </c>
      <c r="AB37" s="323"/>
      <c r="AC37" s="66"/>
      <c r="AD37" s="66"/>
      <c r="AE37" s="320">
        <v>0</v>
      </c>
      <c r="AF37" s="321"/>
      <c r="AG37" s="95"/>
      <c r="AH37" s="95"/>
      <c r="AI37" s="254" t="s">
        <v>6</v>
      </c>
      <c r="AJ37" s="255"/>
      <c r="AK37" s="254" t="s">
        <v>74</v>
      </c>
      <c r="AL37" s="256"/>
      <c r="AM37" s="256"/>
      <c r="AN37" s="255"/>
      <c r="AO37" s="157"/>
      <c r="AP37" s="101"/>
      <c r="AQ37" s="267"/>
      <c r="AR37" s="267"/>
      <c r="AS37" s="267"/>
      <c r="AT37" s="267"/>
      <c r="AU37" s="101"/>
      <c r="AV37" s="101"/>
      <c r="AW37" s="101"/>
      <c r="AX37" s="70"/>
      <c r="AY37" s="70"/>
      <c r="AZ37" s="70"/>
      <c r="BA37" s="70"/>
      <c r="BB37" s="70"/>
      <c r="BC37" s="70"/>
      <c r="BD37" s="70"/>
    </row>
    <row r="38" spans="1:56" ht="20.25" customHeight="1" x14ac:dyDescent="0.45">
      <c r="A38" s="70"/>
      <c r="B38" s="70"/>
      <c r="C38" s="311" t="s">
        <v>28</v>
      </c>
      <c r="D38" s="312"/>
      <c r="E38" s="313"/>
      <c r="F38" s="259">
        <f>SUM(F36:G37)</f>
        <v>0</v>
      </c>
      <c r="G38" s="259"/>
      <c r="H38" s="259">
        <f>SUM(H36:I37)</f>
        <v>0</v>
      </c>
      <c r="I38" s="259"/>
      <c r="J38" s="259">
        <f>SUM(J36:K37)</f>
        <v>0</v>
      </c>
      <c r="K38" s="259"/>
      <c r="L38" s="259">
        <f>SUM(L36:M37)</f>
        <v>0</v>
      </c>
      <c r="M38" s="259"/>
      <c r="N38" s="95"/>
      <c r="O38" s="95"/>
      <c r="P38" s="95"/>
      <c r="Q38" s="95"/>
      <c r="R38" s="254" t="s">
        <v>6</v>
      </c>
      <c r="S38" s="255"/>
      <c r="T38" s="316">
        <f>SUMIFS($AU$13:$AV$30,$C$13:$D$30,"訪問介護員",$E$13:$F$30,"C")+SUMIFS($AU$13:$AV$30,$C$13:$D$30,"サービス提供責任者",$E$13:$F$30,"C")</f>
        <v>0</v>
      </c>
      <c r="U38" s="317"/>
      <c r="V38" s="318">
        <f>SUMIFS($AW$13:$AX$30,$C$13:$D$30,"訪問介護員",$E$13:$F$30,"C")+SUMIFS($AW$13:$AX$30,$C$13:$D$30,"サービス提供責任者",$E$13:$F$30,"C")</f>
        <v>0</v>
      </c>
      <c r="W38" s="319"/>
      <c r="X38" s="95"/>
      <c r="Y38" s="320">
        <v>0</v>
      </c>
      <c r="Z38" s="321"/>
      <c r="AA38" s="324">
        <v>0</v>
      </c>
      <c r="AB38" s="325"/>
      <c r="AC38" s="66"/>
      <c r="AD38" s="66"/>
      <c r="AE38" s="316" t="s">
        <v>37</v>
      </c>
      <c r="AF38" s="317"/>
      <c r="AG38" s="95"/>
      <c r="AH38" s="95"/>
      <c r="AI38" s="254" t="s">
        <v>7</v>
      </c>
      <c r="AJ38" s="255"/>
      <c r="AK38" s="254" t="s">
        <v>100</v>
      </c>
      <c r="AL38" s="256"/>
      <c r="AM38" s="256"/>
      <c r="AN38" s="255"/>
      <c r="AO38" s="155"/>
      <c r="AP38" s="101"/>
      <c r="AQ38" s="274"/>
      <c r="AR38" s="274"/>
      <c r="AS38" s="275"/>
      <c r="AT38" s="275"/>
      <c r="AU38" s="101"/>
      <c r="AV38" s="101"/>
      <c r="AW38" s="101"/>
      <c r="AX38" s="70"/>
      <c r="AY38" s="70"/>
      <c r="AZ38" s="70"/>
      <c r="BA38" s="70"/>
      <c r="BB38" s="70"/>
      <c r="BC38" s="70"/>
      <c r="BD38" s="70"/>
    </row>
    <row r="39" spans="1:56" ht="20.25" customHeight="1" x14ac:dyDescent="0.45">
      <c r="A39" s="70"/>
      <c r="B39" s="70"/>
      <c r="L39" s="153" t="s">
        <v>30</v>
      </c>
      <c r="M39" s="153"/>
      <c r="N39" s="251"/>
      <c r="O39" s="251"/>
      <c r="P39" s="95"/>
      <c r="Q39" s="95"/>
      <c r="R39" s="254" t="s">
        <v>7</v>
      </c>
      <c r="S39" s="255"/>
      <c r="T39" s="316">
        <f>SUMIFS($AU$13:$AV$30,$C$13:$D$30,"訪問介護員",$E$13:$F$30,"D")+SUMIFS($AU$13:$AV$30,$C$13:$D$30,"サービス提供責任者",$E$13:$F$30,"D")</f>
        <v>0</v>
      </c>
      <c r="U39" s="317"/>
      <c r="V39" s="318">
        <f>SUMIFS($AW$13:$AX$30,$C$13:$D$30,"訪問介護員",$E$13:$F$30,"D")+SUMIFS($AW$13:$AX$30,$C$13:$D$30,"サービス提供責任者",$E$13:$F$30,"D")</f>
        <v>0</v>
      </c>
      <c r="W39" s="319"/>
      <c r="X39" s="95"/>
      <c r="Y39" s="320">
        <v>0</v>
      </c>
      <c r="Z39" s="321"/>
      <c r="AA39" s="324">
        <v>0</v>
      </c>
      <c r="AB39" s="325"/>
      <c r="AC39" s="66"/>
      <c r="AD39" s="66"/>
      <c r="AE39" s="316" t="s">
        <v>37</v>
      </c>
      <c r="AF39" s="317"/>
      <c r="AG39" s="95"/>
      <c r="AH39" s="95"/>
      <c r="AI39" s="95"/>
      <c r="AJ39" s="267"/>
      <c r="AK39" s="267"/>
      <c r="AL39" s="274"/>
      <c r="AM39" s="274"/>
      <c r="AN39" s="275"/>
      <c r="AO39" s="275"/>
      <c r="AP39" s="101"/>
      <c r="AQ39" s="274"/>
      <c r="AR39" s="274"/>
      <c r="AS39" s="275"/>
      <c r="AT39" s="275"/>
      <c r="AU39" s="101"/>
      <c r="AV39" s="101"/>
      <c r="AW39" s="101"/>
      <c r="AX39" s="72"/>
      <c r="AY39" s="72"/>
      <c r="AZ39" s="70"/>
      <c r="BA39" s="70"/>
      <c r="BB39" s="70"/>
      <c r="BC39" s="70"/>
      <c r="BD39" s="70"/>
    </row>
    <row r="40" spans="1:56" ht="20.25" customHeight="1" x14ac:dyDescent="0.45">
      <c r="A40" s="70"/>
      <c r="B40" s="70"/>
      <c r="C40" s="66"/>
      <c r="D40" s="66"/>
      <c r="E40" s="66"/>
      <c r="F40" s="66"/>
      <c r="G40" s="66"/>
      <c r="H40" s="66"/>
      <c r="I40" s="66"/>
      <c r="J40" s="66"/>
      <c r="K40" s="66"/>
      <c r="L40" s="292">
        <f>L38/3</f>
        <v>0</v>
      </c>
      <c r="M40" s="292"/>
      <c r="N40" s="66"/>
      <c r="O40" s="66"/>
      <c r="P40" s="95"/>
      <c r="Q40" s="95"/>
      <c r="R40" s="254" t="s">
        <v>28</v>
      </c>
      <c r="S40" s="255"/>
      <c r="T40" s="316">
        <f>SUM(T36:U39)</f>
        <v>0</v>
      </c>
      <c r="U40" s="317"/>
      <c r="V40" s="318">
        <f>SUM(V36:W39)</f>
        <v>0</v>
      </c>
      <c r="W40" s="319"/>
      <c r="X40" s="95"/>
      <c r="Y40" s="316">
        <f>SUM(Y36:Z39)</f>
        <v>0</v>
      </c>
      <c r="Z40" s="317"/>
      <c r="AA40" s="326">
        <f>SUM(AA36:AB39)</f>
        <v>0</v>
      </c>
      <c r="AB40" s="327"/>
      <c r="AC40" s="66"/>
      <c r="AD40" s="66"/>
      <c r="AE40" s="316">
        <f>SUM(AE36:AF37)</f>
        <v>0</v>
      </c>
      <c r="AF40" s="317"/>
      <c r="AG40" s="95"/>
      <c r="AH40" s="95"/>
      <c r="AI40" s="95"/>
      <c r="AJ40" s="267"/>
      <c r="AK40" s="267"/>
      <c r="AL40" s="274"/>
      <c r="AM40" s="274"/>
      <c r="AN40" s="298"/>
      <c r="AO40" s="298"/>
      <c r="AP40" s="101"/>
      <c r="AQ40" s="274"/>
      <c r="AR40" s="274"/>
      <c r="AS40" s="275"/>
      <c r="AT40" s="275"/>
      <c r="AU40" s="101"/>
      <c r="AV40" s="101"/>
      <c r="AW40" s="101"/>
      <c r="AX40" s="72"/>
      <c r="AY40" s="72"/>
      <c r="AZ40" s="70"/>
      <c r="BA40" s="70"/>
      <c r="BB40" s="70"/>
      <c r="BC40" s="70"/>
      <c r="BD40" s="70"/>
    </row>
    <row r="41" spans="1:56" ht="20.25" customHeight="1" x14ac:dyDescent="0.45">
      <c r="A41" s="70"/>
      <c r="B41" s="70"/>
      <c r="C41" s="66"/>
      <c r="D41" s="66"/>
      <c r="E41" s="66"/>
      <c r="F41" s="66"/>
      <c r="G41" s="66"/>
      <c r="H41" s="66"/>
      <c r="I41" s="66"/>
      <c r="J41" s="66"/>
      <c r="K41" s="66"/>
      <c r="N41" s="66"/>
      <c r="O41" s="66"/>
      <c r="P41" s="95"/>
      <c r="Q41" s="95"/>
      <c r="R41" s="95"/>
      <c r="S41" s="95"/>
      <c r="T41" s="95"/>
      <c r="U41" s="95"/>
      <c r="V41" s="95"/>
      <c r="W41" s="95"/>
      <c r="X41" s="95"/>
      <c r="Y41" s="95"/>
      <c r="Z41" s="95"/>
      <c r="AA41" s="97"/>
      <c r="AB41" s="95"/>
      <c r="AC41" s="95"/>
      <c r="AD41" s="95"/>
      <c r="AE41" s="95"/>
      <c r="AF41" s="95"/>
      <c r="AG41" s="95"/>
      <c r="AH41" s="95"/>
      <c r="AI41" s="95"/>
      <c r="AJ41" s="101"/>
      <c r="AK41" s="101"/>
      <c r="AL41" s="101"/>
      <c r="AM41" s="101"/>
      <c r="AN41" s="101"/>
      <c r="AO41" s="101"/>
      <c r="AP41" s="101"/>
      <c r="AQ41" s="101"/>
      <c r="AR41" s="101"/>
      <c r="AS41" s="102"/>
      <c r="AT41" s="101"/>
      <c r="AU41" s="101"/>
      <c r="AV41" s="101"/>
      <c r="AW41" s="101"/>
      <c r="AX41" s="72"/>
      <c r="AY41" s="72"/>
      <c r="AZ41" s="70"/>
      <c r="BA41" s="70"/>
      <c r="BB41" s="70"/>
      <c r="BC41" s="70"/>
      <c r="BD41" s="70"/>
    </row>
    <row r="42" spans="1:56" ht="20.25" customHeight="1" x14ac:dyDescent="0.45">
      <c r="A42" s="70"/>
      <c r="B42" s="70"/>
      <c r="C42" s="66"/>
      <c r="D42" s="66"/>
      <c r="E42" s="66"/>
      <c r="F42" s="66"/>
      <c r="G42" s="66"/>
      <c r="H42" s="66"/>
      <c r="I42" s="66"/>
      <c r="J42" s="66"/>
      <c r="K42" s="66"/>
      <c r="L42" s="66"/>
      <c r="M42" s="66"/>
      <c r="N42" s="66"/>
      <c r="O42" s="66"/>
      <c r="P42" s="95"/>
      <c r="Q42" s="95"/>
      <c r="R42" s="97" t="s">
        <v>66</v>
      </c>
      <c r="S42" s="95"/>
      <c r="T42" s="95"/>
      <c r="U42" s="95"/>
      <c r="V42" s="95"/>
      <c r="W42" s="95"/>
      <c r="X42" s="103" t="s">
        <v>126</v>
      </c>
      <c r="Y42" s="296" t="s">
        <v>127</v>
      </c>
      <c r="Z42" s="297"/>
      <c r="AA42" s="95"/>
      <c r="AB42" s="103"/>
      <c r="AC42" s="95"/>
      <c r="AD42" s="95"/>
      <c r="AE42" s="95"/>
      <c r="AF42" s="95"/>
      <c r="AG42" s="95"/>
      <c r="AH42" s="95"/>
      <c r="AI42" s="95"/>
      <c r="AJ42" s="102"/>
      <c r="AK42" s="101"/>
      <c r="AL42" s="101"/>
      <c r="AM42" s="101"/>
      <c r="AN42" s="101"/>
      <c r="AO42" s="101"/>
      <c r="AP42" s="101"/>
      <c r="AQ42" s="101"/>
      <c r="AR42" s="101"/>
      <c r="AS42" s="154"/>
      <c r="AT42" s="154"/>
      <c r="AU42" s="101"/>
      <c r="AV42" s="101"/>
      <c r="AW42" s="101"/>
      <c r="AX42" s="72"/>
      <c r="AY42" s="72"/>
      <c r="AZ42" s="70"/>
      <c r="BA42" s="70"/>
      <c r="BB42" s="70"/>
      <c r="BC42" s="70"/>
      <c r="BD42" s="70"/>
    </row>
    <row r="43" spans="1:56" ht="20.25" customHeight="1" x14ac:dyDescent="0.2">
      <c r="A43" s="70"/>
      <c r="B43" s="70"/>
      <c r="C43" s="43"/>
      <c r="D43" s="94"/>
      <c r="E43" s="94"/>
      <c r="F43" s="95"/>
      <c r="G43" s="95"/>
      <c r="H43" s="95"/>
      <c r="I43" s="95"/>
      <c r="J43" s="95"/>
      <c r="K43" s="95"/>
      <c r="L43" s="96" t="s">
        <v>124</v>
      </c>
      <c r="M43" s="97"/>
      <c r="N43" s="97"/>
      <c r="O43" s="328"/>
      <c r="P43" s="95"/>
      <c r="Q43" s="95"/>
      <c r="R43" s="95" t="s">
        <v>60</v>
      </c>
      <c r="S43" s="95"/>
      <c r="T43" s="95"/>
      <c r="U43" s="95"/>
      <c r="V43" s="95"/>
      <c r="W43" s="95" t="s">
        <v>61</v>
      </c>
      <c r="X43" s="95"/>
      <c r="Y43" s="95"/>
      <c r="Z43" s="95"/>
      <c r="AA43" s="97"/>
      <c r="AB43" s="95"/>
      <c r="AC43" s="95"/>
      <c r="AD43" s="95"/>
      <c r="AE43" s="95"/>
      <c r="AF43" s="95"/>
      <c r="AG43" s="95"/>
      <c r="AH43" s="95"/>
      <c r="AI43" s="95"/>
      <c r="AJ43" s="101"/>
      <c r="AK43" s="101"/>
      <c r="AL43" s="101"/>
      <c r="AM43" s="101"/>
      <c r="AN43" s="101"/>
      <c r="AO43" s="101"/>
      <c r="AP43" s="101"/>
      <c r="AQ43" s="101"/>
      <c r="AR43" s="101"/>
      <c r="AS43" s="102"/>
      <c r="AT43" s="101"/>
      <c r="AU43" s="101"/>
      <c r="AV43" s="101"/>
      <c r="AW43" s="101"/>
      <c r="AX43" s="72"/>
      <c r="AY43" s="72"/>
      <c r="AZ43" s="70"/>
      <c r="BA43" s="70"/>
      <c r="BB43" s="70"/>
      <c r="BC43" s="70"/>
      <c r="BD43" s="70"/>
    </row>
    <row r="44" spans="1:56" ht="20.25" customHeight="1" x14ac:dyDescent="0.45">
      <c r="A44" s="70"/>
      <c r="B44" s="70"/>
      <c r="C44" s="156" t="s">
        <v>34</v>
      </c>
      <c r="D44" s="156"/>
      <c r="E44" s="95"/>
      <c r="F44" s="156" t="s">
        <v>36</v>
      </c>
      <c r="G44" s="156"/>
      <c r="H44" s="95"/>
      <c r="I44" s="100"/>
      <c r="J44" s="100"/>
      <c r="K44" s="95"/>
      <c r="L44" s="153" t="s">
        <v>69</v>
      </c>
      <c r="M44" s="153"/>
      <c r="N44" s="153"/>
      <c r="O44" s="95"/>
      <c r="P44" s="95"/>
      <c r="Q44" s="95"/>
      <c r="R44" s="95" t="str">
        <f>IF($Y$42="週","対象時間数（週平均）","対象時間数（当月合計）")</f>
        <v>対象時間数（週平均）</v>
      </c>
      <c r="S44" s="95"/>
      <c r="T44" s="95"/>
      <c r="U44" s="95"/>
      <c r="V44" s="95"/>
      <c r="W44" s="95" t="str">
        <f>IF($Y$42="週","週に勤務すべき時間数","当月に勤務すべき時間数")</f>
        <v>週に勤務すべき時間数</v>
      </c>
      <c r="X44" s="95"/>
      <c r="Y44" s="95"/>
      <c r="Z44" s="95"/>
      <c r="AA44" s="97"/>
      <c r="AB44" s="252" t="s">
        <v>62</v>
      </c>
      <c r="AC44" s="252"/>
      <c r="AD44" s="252"/>
      <c r="AE44" s="252"/>
      <c r="AF44" s="95"/>
      <c r="AG44" s="95"/>
      <c r="AH44" s="95"/>
      <c r="AI44" s="95"/>
      <c r="AJ44" s="101"/>
      <c r="AK44" s="101"/>
      <c r="AL44" s="101"/>
      <c r="AM44" s="101"/>
      <c r="AN44" s="101"/>
      <c r="AO44" s="101"/>
      <c r="AP44" s="101"/>
      <c r="AQ44" s="101"/>
      <c r="AR44" s="101"/>
      <c r="AS44" s="102"/>
      <c r="AT44" s="101"/>
      <c r="AU44" s="101"/>
      <c r="AV44" s="101"/>
      <c r="AW44" s="101"/>
      <c r="AX44" s="72"/>
      <c r="AY44" s="72"/>
      <c r="AZ44" s="70"/>
      <c r="BA44" s="70"/>
      <c r="BB44" s="70"/>
      <c r="BC44" s="70"/>
      <c r="BD44" s="70"/>
    </row>
    <row r="45" spans="1:56" ht="20.25" customHeight="1" x14ac:dyDescent="0.45">
      <c r="A45" s="70"/>
      <c r="B45" s="70"/>
      <c r="C45" s="276">
        <f>L40</f>
        <v>0</v>
      </c>
      <c r="D45" s="277"/>
      <c r="E45" s="153" t="s">
        <v>31</v>
      </c>
      <c r="F45" s="278">
        <v>40</v>
      </c>
      <c r="G45" s="279"/>
      <c r="H45" s="153" t="s">
        <v>32</v>
      </c>
      <c r="I45" s="280">
        <f>C45/F45</f>
        <v>0</v>
      </c>
      <c r="J45" s="281"/>
      <c r="K45" s="153" t="s">
        <v>33</v>
      </c>
      <c r="L45" s="282">
        <f>IF(C45&lt;40,1,ROUNDUP(I45,1))</f>
        <v>1</v>
      </c>
      <c r="M45" s="283"/>
      <c r="N45" s="284"/>
      <c r="O45" s="95"/>
      <c r="P45" s="95"/>
      <c r="Q45" s="95"/>
      <c r="R45" s="285">
        <f>IF($Y$42="週",AA40,Y40)</f>
        <v>0</v>
      </c>
      <c r="S45" s="286"/>
      <c r="T45" s="286"/>
      <c r="U45" s="287"/>
      <c r="V45" s="153" t="s">
        <v>31</v>
      </c>
      <c r="W45" s="254">
        <f>IF($Y$42="週",$AV$5,$AZ$5)</f>
        <v>40</v>
      </c>
      <c r="X45" s="256"/>
      <c r="Y45" s="256"/>
      <c r="Z45" s="255"/>
      <c r="AA45" s="153" t="s">
        <v>32</v>
      </c>
      <c r="AB45" s="288">
        <f>ROUNDDOWN(R45/W45,1)</f>
        <v>0</v>
      </c>
      <c r="AC45" s="289"/>
      <c r="AD45" s="289"/>
      <c r="AE45" s="290"/>
      <c r="AF45" s="95"/>
      <c r="AG45" s="95"/>
      <c r="AH45" s="95"/>
      <c r="AI45" s="95"/>
      <c r="AJ45" s="291"/>
      <c r="AK45" s="291"/>
      <c r="AL45" s="291"/>
      <c r="AM45" s="291"/>
      <c r="AN45" s="157"/>
      <c r="AO45" s="267"/>
      <c r="AP45" s="267"/>
      <c r="AQ45" s="267"/>
      <c r="AR45" s="267"/>
      <c r="AS45" s="157"/>
      <c r="AT45" s="257"/>
      <c r="AU45" s="257"/>
      <c r="AV45" s="257"/>
      <c r="AW45" s="257"/>
      <c r="AX45" s="72"/>
      <c r="AY45" s="72"/>
      <c r="AZ45" s="70"/>
      <c r="BA45" s="70"/>
      <c r="BB45" s="70"/>
      <c r="BC45" s="70"/>
      <c r="BD45" s="70"/>
    </row>
    <row r="46" spans="1:56" ht="20.25" customHeight="1" x14ac:dyDescent="0.45">
      <c r="A46" s="70"/>
      <c r="B46" s="70"/>
      <c r="C46" s="66"/>
      <c r="D46" s="95"/>
      <c r="E46" s="95"/>
      <c r="F46" s="95"/>
      <c r="G46" s="95"/>
      <c r="H46" s="95"/>
      <c r="I46" s="95"/>
      <c r="J46" s="95"/>
      <c r="K46" s="95"/>
      <c r="L46" s="95" t="s">
        <v>103</v>
      </c>
      <c r="M46" s="95"/>
      <c r="N46" s="95"/>
      <c r="O46" s="95"/>
      <c r="P46" s="95"/>
      <c r="Q46" s="95"/>
      <c r="R46" s="95"/>
      <c r="S46" s="95"/>
      <c r="T46" s="95"/>
      <c r="U46" s="95"/>
      <c r="V46" s="95"/>
      <c r="W46" s="95"/>
      <c r="X46" s="95"/>
      <c r="Y46" s="95"/>
      <c r="Z46" s="95"/>
      <c r="AA46" s="97"/>
      <c r="AB46" s="95" t="s">
        <v>102</v>
      </c>
      <c r="AC46" s="95"/>
      <c r="AD46" s="95"/>
      <c r="AE46" s="95"/>
      <c r="AF46" s="95"/>
      <c r="AG46" s="95"/>
      <c r="AH46" s="95"/>
      <c r="AI46" s="95"/>
      <c r="AJ46" s="101"/>
      <c r="AK46" s="101"/>
      <c r="AL46" s="101"/>
      <c r="AM46" s="101"/>
      <c r="AN46" s="101"/>
      <c r="AO46" s="101"/>
      <c r="AP46" s="101"/>
      <c r="AQ46" s="101"/>
      <c r="AR46" s="101"/>
      <c r="AS46" s="102"/>
      <c r="AT46" s="101"/>
      <c r="AU46" s="101"/>
      <c r="AV46" s="101"/>
      <c r="AW46" s="101"/>
      <c r="AX46" s="72"/>
      <c r="AY46" s="72"/>
      <c r="AZ46" s="70"/>
      <c r="BA46" s="70"/>
      <c r="BB46" s="70"/>
      <c r="BC46" s="70"/>
      <c r="BD46" s="70"/>
    </row>
    <row r="47" spans="1:56" ht="20.25" customHeight="1" x14ac:dyDescent="0.45">
      <c r="A47" s="70"/>
      <c r="B47" s="70"/>
      <c r="C47" s="66" t="s">
        <v>134</v>
      </c>
      <c r="D47" s="95"/>
      <c r="E47" s="95"/>
      <c r="F47" s="95"/>
      <c r="G47" s="95"/>
      <c r="H47" s="95"/>
      <c r="I47" s="95"/>
      <c r="J47" s="95"/>
      <c r="K47" s="95"/>
      <c r="L47" s="95"/>
      <c r="M47" s="95"/>
      <c r="N47" s="95"/>
      <c r="O47" s="95"/>
      <c r="P47" s="95"/>
      <c r="Q47" s="95"/>
      <c r="R47" s="95" t="s">
        <v>65</v>
      </c>
      <c r="S47" s="95"/>
      <c r="T47" s="95"/>
      <c r="U47" s="95"/>
      <c r="V47" s="95"/>
      <c r="W47" s="95"/>
      <c r="X47" s="95"/>
      <c r="Y47" s="95"/>
      <c r="Z47" s="95"/>
      <c r="AA47" s="97"/>
      <c r="AB47" s="95"/>
      <c r="AC47" s="95"/>
      <c r="AD47" s="95"/>
      <c r="AE47" s="95"/>
      <c r="AF47" s="95"/>
      <c r="AG47" s="95"/>
      <c r="AH47" s="95"/>
      <c r="AI47" s="95"/>
      <c r="AJ47" s="95"/>
      <c r="AK47" s="104"/>
      <c r="AL47" s="105"/>
      <c r="AM47" s="105"/>
      <c r="AN47" s="95"/>
      <c r="AO47" s="95"/>
      <c r="AP47" s="95"/>
      <c r="AQ47" s="95"/>
      <c r="AR47" s="95"/>
      <c r="AS47" s="95"/>
      <c r="AT47" s="95"/>
      <c r="AU47" s="95"/>
      <c r="AV47" s="66"/>
      <c r="AW47" s="66"/>
      <c r="AX47" s="72"/>
      <c r="AY47" s="72"/>
      <c r="AZ47" s="70"/>
      <c r="BA47" s="70"/>
      <c r="BB47" s="70"/>
      <c r="BC47" s="70"/>
      <c r="BD47" s="70"/>
    </row>
    <row r="48" spans="1:56" ht="20.25" customHeight="1" x14ac:dyDescent="0.45">
      <c r="A48" s="70"/>
      <c r="B48" s="70"/>
      <c r="C48" s="66"/>
      <c r="D48" s="95" t="s">
        <v>135</v>
      </c>
      <c r="E48" s="95"/>
      <c r="F48" s="95"/>
      <c r="G48" s="95"/>
      <c r="H48" s="95"/>
      <c r="I48" s="95"/>
      <c r="J48" s="95"/>
      <c r="K48" s="95"/>
      <c r="L48" s="95"/>
      <c r="M48" s="95"/>
      <c r="N48" s="95"/>
      <c r="O48" s="95"/>
      <c r="P48" s="95"/>
      <c r="Q48" s="95"/>
      <c r="R48" s="95" t="s">
        <v>68</v>
      </c>
      <c r="S48" s="95"/>
      <c r="T48" s="95"/>
      <c r="U48" s="95"/>
      <c r="V48" s="95"/>
      <c r="W48" s="95"/>
      <c r="X48" s="95"/>
      <c r="Y48" s="95"/>
      <c r="Z48" s="95"/>
      <c r="AA48" s="97"/>
      <c r="AB48" s="153"/>
      <c r="AC48" s="153"/>
      <c r="AD48" s="153"/>
      <c r="AE48" s="153"/>
      <c r="AF48" s="95"/>
      <c r="AG48" s="95"/>
      <c r="AH48" s="95"/>
      <c r="AI48" s="95"/>
      <c r="AJ48" s="95"/>
      <c r="AK48" s="104"/>
      <c r="AL48" s="105"/>
      <c r="AM48" s="105"/>
      <c r="AN48" s="95"/>
      <c r="AO48" s="95"/>
      <c r="AP48" s="95"/>
      <c r="AQ48" s="95"/>
      <c r="AR48" s="95"/>
      <c r="AS48" s="95"/>
      <c r="AT48" s="95"/>
      <c r="AU48" s="95"/>
      <c r="AV48" s="66"/>
      <c r="AW48" s="66"/>
      <c r="AX48" s="72"/>
      <c r="AY48" s="72"/>
      <c r="AZ48" s="70"/>
      <c r="BA48" s="70"/>
      <c r="BB48" s="70"/>
      <c r="BC48" s="70"/>
      <c r="BD48" s="70"/>
    </row>
    <row r="49" spans="1:58" ht="20.25" customHeight="1" x14ac:dyDescent="0.45">
      <c r="A49" s="70"/>
      <c r="B49" s="70"/>
      <c r="C49" s="66" t="s">
        <v>38</v>
      </c>
      <c r="D49" s="95"/>
      <c r="E49" s="95"/>
      <c r="F49" s="95"/>
      <c r="G49" s="95"/>
      <c r="H49" s="95"/>
      <c r="I49" s="95"/>
      <c r="J49" s="95"/>
      <c r="K49" s="95"/>
      <c r="L49" s="95"/>
      <c r="M49" s="95"/>
      <c r="N49" s="95"/>
      <c r="O49" s="95"/>
      <c r="P49" s="95"/>
      <c r="Q49" s="95"/>
      <c r="R49" s="66" t="s">
        <v>63</v>
      </c>
      <c r="S49" s="66"/>
      <c r="T49" s="66"/>
      <c r="U49" s="66"/>
      <c r="V49" s="66"/>
      <c r="W49" s="95" t="s">
        <v>67</v>
      </c>
      <c r="X49" s="66"/>
      <c r="Y49" s="66"/>
      <c r="Z49" s="66"/>
      <c r="AA49" s="66"/>
      <c r="AB49" s="252" t="s">
        <v>28</v>
      </c>
      <c r="AC49" s="252"/>
      <c r="AD49" s="252"/>
      <c r="AE49" s="252"/>
      <c r="AF49" s="95"/>
      <c r="AG49" s="95"/>
      <c r="AH49" s="95"/>
      <c r="AI49" s="95"/>
      <c r="AJ49" s="95"/>
      <c r="AK49" s="104"/>
      <c r="AL49" s="105"/>
      <c r="AM49" s="105"/>
      <c r="AN49" s="95"/>
      <c r="AO49" s="95"/>
      <c r="AP49" s="95"/>
      <c r="AQ49" s="95"/>
      <c r="AR49" s="95"/>
      <c r="AS49" s="95"/>
      <c r="AT49" s="95"/>
      <c r="AU49" s="95"/>
      <c r="AV49" s="66"/>
      <c r="AW49" s="66"/>
      <c r="AX49" s="72"/>
      <c r="AY49" s="72"/>
      <c r="AZ49" s="70"/>
      <c r="BA49" s="70"/>
      <c r="BB49" s="70"/>
      <c r="BC49" s="70"/>
      <c r="BD49" s="70"/>
    </row>
    <row r="50" spans="1:58" ht="20.25" customHeight="1" x14ac:dyDescent="0.45">
      <c r="A50" s="70"/>
      <c r="B50" s="70"/>
      <c r="C50" s="66" t="s">
        <v>39</v>
      </c>
      <c r="D50" s="95"/>
      <c r="E50" s="95"/>
      <c r="F50" s="95"/>
      <c r="G50" s="95"/>
      <c r="H50" s="95"/>
      <c r="I50" s="95"/>
      <c r="J50" s="95"/>
      <c r="K50" s="95"/>
      <c r="L50" s="95"/>
      <c r="M50" s="95"/>
      <c r="N50" s="95"/>
      <c r="O50" s="95"/>
      <c r="P50" s="95"/>
      <c r="Q50" s="95"/>
      <c r="R50" s="285">
        <f>AE40</f>
        <v>0</v>
      </c>
      <c r="S50" s="286"/>
      <c r="T50" s="286"/>
      <c r="U50" s="287"/>
      <c r="V50" s="153" t="s">
        <v>115</v>
      </c>
      <c r="W50" s="288">
        <f>AB45</f>
        <v>0</v>
      </c>
      <c r="X50" s="289"/>
      <c r="Y50" s="289"/>
      <c r="Z50" s="290"/>
      <c r="AA50" s="153" t="s">
        <v>32</v>
      </c>
      <c r="AB50" s="293">
        <f>ROUNDDOWN(R50+W50,1)</f>
        <v>0</v>
      </c>
      <c r="AC50" s="294"/>
      <c r="AD50" s="294"/>
      <c r="AE50" s="295"/>
      <c r="AF50" s="95"/>
      <c r="AG50" s="95"/>
      <c r="AH50" s="95"/>
      <c r="AI50" s="95"/>
      <c r="AJ50" s="95"/>
      <c r="AK50" s="104"/>
      <c r="AL50" s="105"/>
      <c r="AM50" s="105"/>
      <c r="AN50" s="95"/>
      <c r="AO50" s="95"/>
      <c r="AP50" s="95"/>
      <c r="AQ50" s="95"/>
      <c r="AR50" s="95"/>
      <c r="AS50" s="95"/>
      <c r="AT50" s="95"/>
      <c r="AU50" s="95"/>
      <c r="AV50" s="66"/>
      <c r="AW50" s="66"/>
      <c r="AX50" s="72"/>
      <c r="AY50" s="72"/>
      <c r="AZ50" s="70"/>
      <c r="BA50" s="70"/>
      <c r="BB50" s="70"/>
      <c r="BC50" s="70"/>
      <c r="BD50" s="70"/>
    </row>
    <row r="51" spans="1:58" ht="20.25" customHeight="1" x14ac:dyDescent="0.45">
      <c r="A51" s="70"/>
      <c r="B51" s="70"/>
      <c r="C51" s="66" t="s">
        <v>40</v>
      </c>
      <c r="D51" s="94"/>
      <c r="E51" s="94"/>
      <c r="F51" s="66"/>
      <c r="G51" s="95"/>
      <c r="H51" s="95"/>
      <c r="I51" s="95"/>
      <c r="J51" s="95"/>
      <c r="K51" s="95"/>
      <c r="L51" s="95"/>
      <c r="M51" s="95"/>
      <c r="N51" s="95"/>
      <c r="O51" s="95"/>
      <c r="P51" s="95"/>
      <c r="Q51" s="95"/>
      <c r="R51" s="95"/>
      <c r="S51" s="95"/>
      <c r="T51" s="95"/>
      <c r="U51" s="95"/>
      <c r="V51" s="95"/>
      <c r="W51" s="95"/>
      <c r="X51" s="95"/>
      <c r="Y51" s="95"/>
      <c r="Z51" s="95"/>
      <c r="AA51" s="95"/>
      <c r="AB51" s="95"/>
      <c r="AC51" s="97"/>
      <c r="AD51" s="95"/>
      <c r="AE51" s="95"/>
      <c r="AF51" s="95"/>
      <c r="AG51" s="95"/>
      <c r="AH51" s="95"/>
      <c r="AI51" s="95"/>
      <c r="AJ51" s="95"/>
      <c r="AK51" s="104"/>
      <c r="AL51" s="105"/>
      <c r="AM51" s="105"/>
      <c r="AN51" s="95"/>
      <c r="AO51" s="95"/>
      <c r="AP51" s="95"/>
      <c r="AQ51" s="95"/>
      <c r="AR51" s="95"/>
      <c r="AS51" s="95"/>
      <c r="AT51" s="95"/>
      <c r="AU51" s="95"/>
      <c r="AV51" s="66"/>
      <c r="AW51" s="66"/>
      <c r="AX51" s="70"/>
      <c r="AY51" s="70"/>
      <c r="AZ51" s="70"/>
      <c r="BA51" s="70"/>
      <c r="BB51" s="70"/>
      <c r="BC51" s="70"/>
      <c r="BD51" s="70"/>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4" zoomScale="75" zoomScaleNormal="75" zoomScaleSheetLayoutView="75" workbookViewId="0">
      <selection activeCell="L14" sqref="L14:O1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5" t="s">
        <v>163</v>
      </c>
      <c r="AN1" s="165"/>
      <c r="AO1" s="165"/>
      <c r="AP1" s="165"/>
      <c r="AQ1" s="165"/>
      <c r="AR1" s="165"/>
      <c r="AS1" s="165"/>
      <c r="AT1" s="165"/>
      <c r="AU1" s="165"/>
      <c r="AV1" s="165"/>
      <c r="AW1" s="165"/>
      <c r="AX1" s="165"/>
      <c r="AY1" s="165"/>
      <c r="AZ1" s="165"/>
      <c r="BA1" s="16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66">
        <v>4</v>
      </c>
      <c r="V2" s="166"/>
      <c r="W2" s="39" t="s">
        <v>17</v>
      </c>
      <c r="X2" s="167">
        <f>IF(U2=0,"",YEAR(DATE(2018+U2,1,1)))</f>
        <v>2022</v>
      </c>
      <c r="Y2" s="167"/>
      <c r="Z2" s="41" t="s">
        <v>21</v>
      </c>
      <c r="AA2" s="41" t="s">
        <v>22</v>
      </c>
      <c r="AB2" s="166">
        <v>4</v>
      </c>
      <c r="AC2" s="166"/>
      <c r="AD2" s="41" t="s">
        <v>23</v>
      </c>
      <c r="AE2" s="41"/>
      <c r="AF2" s="41"/>
      <c r="AG2" s="41"/>
      <c r="AH2" s="41"/>
      <c r="AI2" s="41"/>
      <c r="AJ2" s="40"/>
      <c r="AK2" s="39" t="s">
        <v>18</v>
      </c>
      <c r="AL2" s="39" t="s">
        <v>17</v>
      </c>
      <c r="AM2" s="166"/>
      <c r="AN2" s="166"/>
      <c r="AO2" s="166"/>
      <c r="AP2" s="166"/>
      <c r="AQ2" s="166"/>
      <c r="AR2" s="166"/>
      <c r="AS2" s="166"/>
      <c r="AT2" s="166"/>
      <c r="AU2" s="166"/>
      <c r="AV2" s="166"/>
      <c r="AW2" s="166"/>
      <c r="AX2" s="166"/>
      <c r="AY2" s="166"/>
      <c r="AZ2" s="166"/>
      <c r="BA2" s="166"/>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158"/>
      <c r="AN3" s="158"/>
      <c r="AO3" s="158"/>
      <c r="AP3" s="158"/>
      <c r="AQ3" s="158"/>
      <c r="AR3" s="158"/>
      <c r="AS3" s="158"/>
      <c r="AT3" s="158"/>
      <c r="AU3" s="158"/>
      <c r="AV3" s="158"/>
      <c r="AW3" s="158"/>
      <c r="AX3" s="158"/>
      <c r="AY3" s="47" t="s">
        <v>104</v>
      </c>
      <c r="AZ3" s="168" t="s">
        <v>145</v>
      </c>
      <c r="BA3" s="168"/>
      <c r="BB3" s="168"/>
      <c r="BC3" s="168"/>
      <c r="BD3" s="39"/>
      <c r="BE3" s="4"/>
    </row>
    <row r="4" spans="1:57" s="3" customFormat="1" ht="20.25" customHeight="1" x14ac:dyDescent="0.45">
      <c r="A4" s="41"/>
      <c r="B4" s="48"/>
      <c r="C4" s="48"/>
      <c r="D4" s="48"/>
      <c r="E4" s="48"/>
      <c r="F4" s="48"/>
      <c r="G4" s="48"/>
      <c r="H4" s="48"/>
      <c r="I4" s="48"/>
      <c r="J4" s="49"/>
      <c r="K4" s="50"/>
      <c r="L4" s="50"/>
      <c r="M4" s="50"/>
      <c r="N4" s="50"/>
      <c r="O4" s="50"/>
      <c r="P4" s="51"/>
      <c r="Q4" s="50"/>
      <c r="R4" s="50"/>
      <c r="S4" s="52"/>
      <c r="T4" s="41"/>
      <c r="U4" s="41"/>
      <c r="V4" s="41"/>
      <c r="W4" s="41"/>
      <c r="X4" s="41"/>
      <c r="Y4" s="41"/>
      <c r="Z4" s="46"/>
      <c r="AA4" s="46"/>
      <c r="AB4" s="44"/>
      <c r="AC4" s="44"/>
      <c r="AD4" s="43"/>
      <c r="AE4" s="41"/>
      <c r="AF4" s="41"/>
      <c r="AG4" s="41"/>
      <c r="AH4" s="41"/>
      <c r="AI4" s="41"/>
      <c r="AJ4" s="40"/>
      <c r="AK4" s="39"/>
      <c r="AL4" s="39"/>
      <c r="AM4" s="158"/>
      <c r="AN4" s="158"/>
      <c r="AO4" s="158"/>
      <c r="AP4" s="158"/>
      <c r="AQ4" s="158"/>
      <c r="AR4" s="158"/>
      <c r="AS4" s="158"/>
      <c r="AT4" s="158"/>
      <c r="AU4" s="158"/>
      <c r="AV4" s="158"/>
      <c r="AW4" s="158"/>
      <c r="AX4" s="158"/>
      <c r="AY4" s="47" t="s">
        <v>136</v>
      </c>
      <c r="AZ4" s="168" t="s">
        <v>137</v>
      </c>
      <c r="BA4" s="168"/>
      <c r="BB4" s="168"/>
      <c r="BC4" s="168"/>
      <c r="BD4" s="39"/>
      <c r="BE4" s="4"/>
    </row>
    <row r="5" spans="1:57" s="3" customFormat="1" ht="20.25" customHeight="1" x14ac:dyDescent="0.45">
      <c r="A5" s="41"/>
      <c r="B5" s="53"/>
      <c r="C5" s="53"/>
      <c r="D5" s="53"/>
      <c r="E5" s="53"/>
      <c r="F5" s="53"/>
      <c r="G5" s="53"/>
      <c r="H5" s="53"/>
      <c r="I5" s="53"/>
      <c r="J5" s="54"/>
      <c r="K5" s="55"/>
      <c r="L5" s="56"/>
      <c r="M5" s="56"/>
      <c r="N5" s="56"/>
      <c r="O5" s="56"/>
      <c r="P5" s="53"/>
      <c r="Q5" s="57"/>
      <c r="R5" s="57"/>
      <c r="S5" s="58"/>
      <c r="T5" s="41"/>
      <c r="U5" s="41"/>
      <c r="V5" s="41"/>
      <c r="W5" s="41"/>
      <c r="X5" s="41"/>
      <c r="Y5" s="41"/>
      <c r="Z5" s="46"/>
      <c r="AA5" s="46"/>
      <c r="AB5" s="44"/>
      <c r="AC5" s="44"/>
      <c r="AD5" s="59"/>
      <c r="AE5" s="59"/>
      <c r="AF5" s="59"/>
      <c r="AG5" s="59"/>
      <c r="AH5" s="41"/>
      <c r="AI5" s="41"/>
      <c r="AJ5" s="59" t="s">
        <v>78</v>
      </c>
      <c r="AK5" s="59"/>
      <c r="AL5" s="59"/>
      <c r="AM5" s="59"/>
      <c r="AN5" s="59"/>
      <c r="AO5" s="59"/>
      <c r="AP5" s="59"/>
      <c r="AQ5" s="59"/>
      <c r="AR5" s="48"/>
      <c r="AS5" s="48"/>
      <c r="AT5" s="60"/>
      <c r="AU5" s="59"/>
      <c r="AV5" s="161">
        <v>40</v>
      </c>
      <c r="AW5" s="162"/>
      <c r="AX5" s="60" t="s">
        <v>24</v>
      </c>
      <c r="AY5" s="59"/>
      <c r="AZ5" s="161">
        <v>160</v>
      </c>
      <c r="BA5" s="162"/>
      <c r="BB5" s="60" t="s">
        <v>120</v>
      </c>
      <c r="BC5" s="59"/>
      <c r="BD5" s="41"/>
      <c r="BE5" s="4"/>
    </row>
    <row r="6" spans="1:57" s="3" customFormat="1" ht="20.25" customHeight="1" x14ac:dyDescent="0.45">
      <c r="A6" s="41"/>
      <c r="B6" s="53"/>
      <c r="C6" s="53"/>
      <c r="D6" s="53"/>
      <c r="E6" s="53"/>
      <c r="F6" s="53"/>
      <c r="G6" s="53"/>
      <c r="H6" s="53"/>
      <c r="I6" s="53"/>
      <c r="J6" s="53"/>
      <c r="K6" s="61"/>
      <c r="L6" s="61"/>
      <c r="M6" s="61"/>
      <c r="N6" s="53"/>
      <c r="O6" s="62"/>
      <c r="P6" s="63"/>
      <c r="Q6" s="63"/>
      <c r="R6" s="64"/>
      <c r="S6" s="65"/>
      <c r="T6" s="41"/>
      <c r="U6" s="41"/>
      <c r="V6" s="41"/>
      <c r="W6" s="41"/>
      <c r="X6" s="41"/>
      <c r="Y6" s="41"/>
      <c r="Z6" s="46"/>
      <c r="AA6" s="46"/>
      <c r="AB6" s="44"/>
      <c r="AC6" s="44"/>
      <c r="AD6" s="66"/>
      <c r="AE6" s="36"/>
      <c r="AF6" s="36"/>
      <c r="AG6" s="36"/>
      <c r="AH6" s="41"/>
      <c r="AI6" s="41"/>
      <c r="AJ6" s="41"/>
      <c r="AK6" s="41"/>
      <c r="AL6" s="36"/>
      <c r="AM6" s="36"/>
      <c r="AN6" s="67"/>
      <c r="AO6" s="68"/>
      <c r="AP6" s="68"/>
      <c r="AQ6" s="69"/>
      <c r="AR6" s="69"/>
      <c r="AS6" s="69"/>
      <c r="AT6" s="69"/>
      <c r="AU6" s="69"/>
      <c r="AV6" s="69"/>
      <c r="AW6" s="59" t="s">
        <v>25</v>
      </c>
      <c r="AX6" s="59"/>
      <c r="AY6" s="59"/>
      <c r="AZ6" s="163">
        <f>DAY(EOMONTH(DATE(X2,AB2,1),0))</f>
        <v>30</v>
      </c>
      <c r="BA6" s="164"/>
      <c r="BB6" s="60" t="s">
        <v>26</v>
      </c>
      <c r="BC6" s="41"/>
      <c r="BD6" s="41"/>
      <c r="BE6" s="4"/>
    </row>
    <row r="7" spans="1:57" ht="20.25" customHeight="1" thickBot="1" x14ac:dyDescent="0.5">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6"/>
    </row>
    <row r="8" spans="1:57" ht="20.25" customHeight="1" thickBot="1" x14ac:dyDescent="0.5">
      <c r="A8" s="70"/>
      <c r="B8" s="182" t="s">
        <v>27</v>
      </c>
      <c r="C8" s="185" t="s">
        <v>85</v>
      </c>
      <c r="D8" s="186"/>
      <c r="E8" s="191" t="s">
        <v>86</v>
      </c>
      <c r="F8" s="186"/>
      <c r="G8" s="191" t="s">
        <v>87</v>
      </c>
      <c r="H8" s="185"/>
      <c r="I8" s="185"/>
      <c r="J8" s="185"/>
      <c r="K8" s="186"/>
      <c r="L8" s="191" t="s">
        <v>88</v>
      </c>
      <c r="M8" s="185"/>
      <c r="N8" s="185"/>
      <c r="O8" s="194"/>
      <c r="P8" s="197" t="s">
        <v>153</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89</v>
      </c>
      <c r="AX8" s="170"/>
      <c r="AY8" s="177" t="s">
        <v>151</v>
      </c>
      <c r="AZ8" s="177"/>
      <c r="BA8" s="177"/>
      <c r="BB8" s="177"/>
      <c r="BC8" s="177"/>
      <c r="BD8" s="177"/>
    </row>
    <row r="9" spans="1:57" ht="20.25" customHeight="1" thickBot="1" x14ac:dyDescent="0.5">
      <c r="A9" s="70"/>
      <c r="B9" s="183"/>
      <c r="C9" s="187"/>
      <c r="D9" s="188"/>
      <c r="E9" s="192"/>
      <c r="F9" s="188"/>
      <c r="G9" s="192"/>
      <c r="H9" s="187"/>
      <c r="I9" s="187"/>
      <c r="J9" s="187"/>
      <c r="K9" s="188"/>
      <c r="L9" s="192"/>
      <c r="M9" s="187"/>
      <c r="N9" s="187"/>
      <c r="O9" s="195"/>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1"/>
      <c r="AV9" s="172"/>
      <c r="AW9" s="171"/>
      <c r="AX9" s="172"/>
      <c r="AY9" s="177"/>
      <c r="AZ9" s="177"/>
      <c r="BA9" s="177"/>
      <c r="BB9" s="177"/>
      <c r="BC9" s="177"/>
      <c r="BD9" s="177"/>
    </row>
    <row r="10" spans="1:57" ht="20.25" customHeight="1" thickBot="1" x14ac:dyDescent="0.5">
      <c r="A10" s="70"/>
      <c r="B10" s="183"/>
      <c r="C10" s="187"/>
      <c r="D10" s="188"/>
      <c r="E10" s="192"/>
      <c r="F10" s="188"/>
      <c r="G10" s="192"/>
      <c r="H10" s="187"/>
      <c r="I10" s="187"/>
      <c r="J10" s="187"/>
      <c r="K10" s="188"/>
      <c r="L10" s="192"/>
      <c r="M10" s="187"/>
      <c r="N10" s="187"/>
      <c r="O10" s="195"/>
      <c r="P10" s="88">
        <f>DAY(DATE($X$2,$AB$2,1))</f>
        <v>1</v>
      </c>
      <c r="Q10" s="160">
        <f>DAY(DATE($X$2,$AB$2,2))</f>
        <v>2</v>
      </c>
      <c r="R10" s="160">
        <f>DAY(DATE($X$2,$AB$2,3))</f>
        <v>3</v>
      </c>
      <c r="S10" s="160">
        <f>DAY(DATE($X$2,$AB$2,4))</f>
        <v>4</v>
      </c>
      <c r="T10" s="160">
        <f>DAY(DATE($X$2,$AB$2,5))</f>
        <v>5</v>
      </c>
      <c r="U10" s="160">
        <f>DAY(DATE($X$2,$AB$2,6))</f>
        <v>6</v>
      </c>
      <c r="V10" s="89">
        <f>DAY(DATE($X$2,$AB$2,7))</f>
        <v>7</v>
      </c>
      <c r="W10" s="88">
        <f>DAY(DATE($X$2,$AB$2,8))</f>
        <v>8</v>
      </c>
      <c r="X10" s="160">
        <f>DAY(DATE($X$2,$AB$2,9))</f>
        <v>9</v>
      </c>
      <c r="Y10" s="160">
        <f>DAY(DATE($X$2,$AB$2,10))</f>
        <v>10</v>
      </c>
      <c r="Z10" s="160">
        <f>DAY(DATE($X$2,$AB$2,11))</f>
        <v>11</v>
      </c>
      <c r="AA10" s="160">
        <f>DAY(DATE($X$2,$AB$2,12))</f>
        <v>12</v>
      </c>
      <c r="AB10" s="160">
        <f>DAY(DATE($X$2,$AB$2,13))</f>
        <v>13</v>
      </c>
      <c r="AC10" s="89">
        <f>DAY(DATE($X$2,$AB$2,14))</f>
        <v>14</v>
      </c>
      <c r="AD10" s="88">
        <f>DAY(DATE($X$2,$AB$2,15))</f>
        <v>15</v>
      </c>
      <c r="AE10" s="160">
        <f>DAY(DATE($X$2,$AB$2,16))</f>
        <v>16</v>
      </c>
      <c r="AF10" s="160">
        <f>DAY(DATE($X$2,$AB$2,17))</f>
        <v>17</v>
      </c>
      <c r="AG10" s="160">
        <f>DAY(DATE($X$2,$AB$2,18))</f>
        <v>18</v>
      </c>
      <c r="AH10" s="160">
        <f>DAY(DATE($X$2,$AB$2,19))</f>
        <v>19</v>
      </c>
      <c r="AI10" s="160">
        <f>DAY(DATE($X$2,$AB$2,20))</f>
        <v>20</v>
      </c>
      <c r="AJ10" s="89">
        <f>DAY(DATE($X$2,$AB$2,21))</f>
        <v>21</v>
      </c>
      <c r="AK10" s="88">
        <f>DAY(DATE($X$2,$AB$2,22))</f>
        <v>22</v>
      </c>
      <c r="AL10" s="160">
        <f>DAY(DATE($X$2,$AB$2,23))</f>
        <v>23</v>
      </c>
      <c r="AM10" s="160">
        <f>DAY(DATE($X$2,$AB$2,24))</f>
        <v>24</v>
      </c>
      <c r="AN10" s="160">
        <f>DAY(DATE($X$2,$AB$2,25))</f>
        <v>25</v>
      </c>
      <c r="AO10" s="160">
        <f>DAY(DATE($X$2,$AB$2,26))</f>
        <v>26</v>
      </c>
      <c r="AP10" s="160">
        <f>DAY(DATE($X$2,$AB$2,27))</f>
        <v>27</v>
      </c>
      <c r="AQ10" s="89">
        <f>DAY(DATE($X$2,$AB$2,28))</f>
        <v>28</v>
      </c>
      <c r="AR10" s="88" t="str">
        <f>IF(AZ3="暦月",IF(DAY(DATE($X$2,$AB$2,29))=29,29,""),"")</f>
        <v/>
      </c>
      <c r="AS10" s="160" t="str">
        <f>IF(AZ3="暦月",IF(DAY(DATE($X$2,$AB$2,30))=30,30,""),"")</f>
        <v/>
      </c>
      <c r="AT10" s="89" t="str">
        <f>IF(AZ3="暦月",IF(DAY(DATE($X$2,$AB$2,31))=31,31,""),"")</f>
        <v/>
      </c>
      <c r="AU10" s="171"/>
      <c r="AV10" s="172"/>
      <c r="AW10" s="171"/>
      <c r="AX10" s="172"/>
      <c r="AY10" s="177"/>
      <c r="AZ10" s="177"/>
      <c r="BA10" s="177"/>
      <c r="BB10" s="177"/>
      <c r="BC10" s="177"/>
      <c r="BD10" s="177"/>
    </row>
    <row r="11" spans="1:57" ht="20.25" hidden="1" customHeight="1" thickBot="1" x14ac:dyDescent="0.5">
      <c r="A11" s="70"/>
      <c r="B11" s="183"/>
      <c r="C11" s="187"/>
      <c r="D11" s="188"/>
      <c r="E11" s="192"/>
      <c r="F11" s="188"/>
      <c r="G11" s="192"/>
      <c r="H11" s="187"/>
      <c r="I11" s="187"/>
      <c r="J11" s="187"/>
      <c r="K11" s="188"/>
      <c r="L11" s="192"/>
      <c r="M11" s="187"/>
      <c r="N11" s="187"/>
      <c r="O11" s="195"/>
      <c r="P11" s="88">
        <f>WEEKDAY(DATE($X$2,$AB$2,1))</f>
        <v>6</v>
      </c>
      <c r="Q11" s="160">
        <f>WEEKDAY(DATE($X$2,$AB$2,2))</f>
        <v>7</v>
      </c>
      <c r="R11" s="160">
        <f>WEEKDAY(DATE($X$2,$AB$2,3))</f>
        <v>1</v>
      </c>
      <c r="S11" s="160">
        <f>WEEKDAY(DATE($X$2,$AB$2,4))</f>
        <v>2</v>
      </c>
      <c r="T11" s="160">
        <f>WEEKDAY(DATE($X$2,$AB$2,5))</f>
        <v>3</v>
      </c>
      <c r="U11" s="160">
        <f>WEEKDAY(DATE($X$2,$AB$2,6))</f>
        <v>4</v>
      </c>
      <c r="V11" s="89">
        <f>WEEKDAY(DATE($X$2,$AB$2,7))</f>
        <v>5</v>
      </c>
      <c r="W11" s="88">
        <f>WEEKDAY(DATE($X$2,$AB$2,8))</f>
        <v>6</v>
      </c>
      <c r="X11" s="160">
        <f>WEEKDAY(DATE($X$2,$AB$2,9))</f>
        <v>7</v>
      </c>
      <c r="Y11" s="160">
        <f>WEEKDAY(DATE($X$2,$AB$2,10))</f>
        <v>1</v>
      </c>
      <c r="Z11" s="160">
        <f>WEEKDAY(DATE($X$2,$AB$2,11))</f>
        <v>2</v>
      </c>
      <c r="AA11" s="160">
        <f>WEEKDAY(DATE($X$2,$AB$2,12))</f>
        <v>3</v>
      </c>
      <c r="AB11" s="160">
        <f>WEEKDAY(DATE($X$2,$AB$2,13))</f>
        <v>4</v>
      </c>
      <c r="AC11" s="89">
        <f>WEEKDAY(DATE($X$2,$AB$2,14))</f>
        <v>5</v>
      </c>
      <c r="AD11" s="88">
        <f>WEEKDAY(DATE($X$2,$AB$2,15))</f>
        <v>6</v>
      </c>
      <c r="AE11" s="160">
        <f>WEEKDAY(DATE($X$2,$AB$2,16))</f>
        <v>7</v>
      </c>
      <c r="AF11" s="160">
        <f>WEEKDAY(DATE($X$2,$AB$2,17))</f>
        <v>1</v>
      </c>
      <c r="AG11" s="160">
        <f>WEEKDAY(DATE($X$2,$AB$2,18))</f>
        <v>2</v>
      </c>
      <c r="AH11" s="160">
        <f>WEEKDAY(DATE($X$2,$AB$2,19))</f>
        <v>3</v>
      </c>
      <c r="AI11" s="160">
        <f>WEEKDAY(DATE($X$2,$AB$2,20))</f>
        <v>4</v>
      </c>
      <c r="AJ11" s="89">
        <f>WEEKDAY(DATE($X$2,$AB$2,21))</f>
        <v>5</v>
      </c>
      <c r="AK11" s="88">
        <f>WEEKDAY(DATE($X$2,$AB$2,22))</f>
        <v>6</v>
      </c>
      <c r="AL11" s="160">
        <f>WEEKDAY(DATE($X$2,$AB$2,23))</f>
        <v>7</v>
      </c>
      <c r="AM11" s="160">
        <f>WEEKDAY(DATE($X$2,$AB$2,24))</f>
        <v>1</v>
      </c>
      <c r="AN11" s="160">
        <f>WEEKDAY(DATE($X$2,$AB$2,25))</f>
        <v>2</v>
      </c>
      <c r="AO11" s="160">
        <f>WEEKDAY(DATE($X$2,$AB$2,26))</f>
        <v>3</v>
      </c>
      <c r="AP11" s="160">
        <f>WEEKDAY(DATE($X$2,$AB$2,27))</f>
        <v>4</v>
      </c>
      <c r="AQ11" s="89">
        <f>WEEKDAY(DATE($X$2,$AB$2,28))</f>
        <v>5</v>
      </c>
      <c r="AR11" s="88">
        <f>IF(AR10=29,WEEKDAY(DATE($X$2,$AB$2,29)),0)</f>
        <v>0</v>
      </c>
      <c r="AS11" s="160">
        <f>IF(AS10=30,WEEKDAY(DATE($X$2,$AB$2,30)),0)</f>
        <v>0</v>
      </c>
      <c r="AT11" s="89">
        <f>IF(AT10=31,WEEKDAY(DATE($X$2,$AB$2,31)),0)</f>
        <v>0</v>
      </c>
      <c r="AU11" s="173"/>
      <c r="AV11" s="174"/>
      <c r="AW11" s="173"/>
      <c r="AX11" s="174"/>
      <c r="AY11" s="178"/>
      <c r="AZ11" s="178"/>
      <c r="BA11" s="178"/>
      <c r="BB11" s="178"/>
      <c r="BC11" s="178"/>
      <c r="BD11" s="178"/>
    </row>
    <row r="12" spans="1:57" ht="20.25" customHeight="1" thickBot="1" x14ac:dyDescent="0.5">
      <c r="A12" s="70"/>
      <c r="B12" s="184"/>
      <c r="C12" s="189"/>
      <c r="D12" s="190"/>
      <c r="E12" s="193"/>
      <c r="F12" s="190"/>
      <c r="G12" s="193"/>
      <c r="H12" s="189"/>
      <c r="I12" s="189"/>
      <c r="J12" s="189"/>
      <c r="K12" s="190"/>
      <c r="L12" s="193"/>
      <c r="M12" s="189"/>
      <c r="N12" s="189"/>
      <c r="O12" s="196"/>
      <c r="P12" s="90" t="str">
        <f>IF(P11=1,"日",IF(P11=2,"月",IF(P11=3,"火",IF(P11=4,"水",IF(P11=5,"木",IF(P11=6,"金","土"))))))</f>
        <v>金</v>
      </c>
      <c r="Q12" s="91" t="str">
        <f t="shared" ref="Q12:AQ12" si="0">IF(Q11=1,"日",IF(Q11=2,"月",IF(Q11=3,"火",IF(Q11=4,"水",IF(Q11=5,"木",IF(Q11=6,"金","土"))))))</f>
        <v>土</v>
      </c>
      <c r="R12" s="91" t="str">
        <f t="shared" si="0"/>
        <v>日</v>
      </c>
      <c r="S12" s="91" t="str">
        <f t="shared" si="0"/>
        <v>月</v>
      </c>
      <c r="T12" s="91" t="str">
        <f t="shared" si="0"/>
        <v>火</v>
      </c>
      <c r="U12" s="91" t="str">
        <f t="shared" si="0"/>
        <v>水</v>
      </c>
      <c r="V12" s="92" t="str">
        <f t="shared" si="0"/>
        <v>木</v>
      </c>
      <c r="W12" s="90" t="str">
        <f t="shared" si="0"/>
        <v>金</v>
      </c>
      <c r="X12" s="91" t="str">
        <f t="shared" si="0"/>
        <v>土</v>
      </c>
      <c r="Y12" s="91" t="str">
        <f t="shared" si="0"/>
        <v>日</v>
      </c>
      <c r="Z12" s="91" t="str">
        <f t="shared" si="0"/>
        <v>月</v>
      </c>
      <c r="AA12" s="91" t="str">
        <f t="shared" si="0"/>
        <v>火</v>
      </c>
      <c r="AB12" s="91" t="str">
        <f t="shared" si="0"/>
        <v>水</v>
      </c>
      <c r="AC12" s="92" t="str">
        <f t="shared" si="0"/>
        <v>木</v>
      </c>
      <c r="AD12" s="90" t="str">
        <f t="shared" si="0"/>
        <v>金</v>
      </c>
      <c r="AE12" s="91" t="str">
        <f t="shared" si="0"/>
        <v>土</v>
      </c>
      <c r="AF12" s="91" t="str">
        <f t="shared" si="0"/>
        <v>日</v>
      </c>
      <c r="AG12" s="91" t="str">
        <f t="shared" si="0"/>
        <v>月</v>
      </c>
      <c r="AH12" s="91" t="str">
        <f t="shared" si="0"/>
        <v>火</v>
      </c>
      <c r="AI12" s="91" t="str">
        <f t="shared" si="0"/>
        <v>水</v>
      </c>
      <c r="AJ12" s="92" t="str">
        <f t="shared" si="0"/>
        <v>木</v>
      </c>
      <c r="AK12" s="90" t="str">
        <f t="shared" si="0"/>
        <v>金</v>
      </c>
      <c r="AL12" s="91" t="str">
        <f t="shared" si="0"/>
        <v>土</v>
      </c>
      <c r="AM12" s="91" t="str">
        <f t="shared" si="0"/>
        <v>日</v>
      </c>
      <c r="AN12" s="91" t="str">
        <f t="shared" si="0"/>
        <v>月</v>
      </c>
      <c r="AO12" s="91" t="str">
        <f t="shared" si="0"/>
        <v>火</v>
      </c>
      <c r="AP12" s="91" t="str">
        <f t="shared" si="0"/>
        <v>水</v>
      </c>
      <c r="AQ12" s="92" t="str">
        <f t="shared" si="0"/>
        <v>木</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5"/>
      <c r="AV12" s="176"/>
      <c r="AW12" s="175"/>
      <c r="AX12" s="176"/>
      <c r="AY12" s="177"/>
      <c r="AZ12" s="177"/>
      <c r="BA12" s="177"/>
      <c r="BB12" s="177"/>
      <c r="BC12" s="177"/>
      <c r="BD12" s="177"/>
    </row>
    <row r="13" spans="1:57" ht="39.9" customHeight="1" x14ac:dyDescent="0.45">
      <c r="A13" s="70"/>
      <c r="B13" s="106">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199"/>
      <c r="AZ13" s="200"/>
      <c r="BA13" s="200"/>
      <c r="BB13" s="200"/>
      <c r="BC13" s="200"/>
      <c r="BD13" s="201"/>
    </row>
    <row r="14" spans="1:57" ht="39.9" customHeight="1" x14ac:dyDescent="0.45">
      <c r="A14" s="70"/>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216"/>
      <c r="AZ14" s="217"/>
      <c r="BA14" s="217"/>
      <c r="BB14" s="217"/>
      <c r="BC14" s="217"/>
      <c r="BD14" s="218"/>
    </row>
    <row r="15" spans="1:57" ht="39.9" customHeight="1" x14ac:dyDescent="0.45">
      <c r="A15" s="70"/>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216"/>
      <c r="AZ15" s="217"/>
      <c r="BA15" s="217"/>
      <c r="BB15" s="217"/>
      <c r="BC15" s="217"/>
      <c r="BD15" s="218"/>
    </row>
    <row r="16" spans="1:57" ht="39.9" customHeight="1" x14ac:dyDescent="0.45">
      <c r="A16" s="70"/>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216"/>
      <c r="AZ16" s="217"/>
      <c r="BA16" s="217"/>
      <c r="BB16" s="217"/>
      <c r="BC16" s="217"/>
      <c r="BD16" s="218"/>
    </row>
    <row r="17" spans="1:56" ht="39.9" customHeight="1" x14ac:dyDescent="0.45">
      <c r="A17" s="70"/>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216"/>
      <c r="AZ17" s="217"/>
      <c r="BA17" s="217"/>
      <c r="BB17" s="217"/>
      <c r="BC17" s="217"/>
      <c r="BD17" s="218"/>
    </row>
    <row r="18" spans="1:56" ht="39.9" customHeight="1" x14ac:dyDescent="0.45">
      <c r="A18" s="70"/>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216"/>
      <c r="AZ18" s="217"/>
      <c r="BA18" s="217"/>
      <c r="BB18" s="217"/>
      <c r="BC18" s="217"/>
      <c r="BD18" s="218"/>
    </row>
    <row r="19" spans="1:56" ht="39.9" customHeight="1" x14ac:dyDescent="0.45">
      <c r="A19" s="70"/>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216"/>
      <c r="AZ19" s="217"/>
      <c r="BA19" s="217"/>
      <c r="BB19" s="217"/>
      <c r="BC19" s="217"/>
      <c r="BD19" s="218"/>
    </row>
    <row r="20" spans="1:56" ht="39.9" customHeight="1" x14ac:dyDescent="0.45">
      <c r="A20" s="70"/>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216"/>
      <c r="AZ20" s="217"/>
      <c r="BA20" s="217"/>
      <c r="BB20" s="217"/>
      <c r="BC20" s="217"/>
      <c r="BD20" s="218"/>
    </row>
    <row r="21" spans="1:56" ht="39.9" customHeight="1" x14ac:dyDescent="0.45">
      <c r="A21" s="70"/>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216"/>
      <c r="AZ21" s="217"/>
      <c r="BA21" s="217"/>
      <c r="BB21" s="217"/>
      <c r="BC21" s="217"/>
      <c r="BD21" s="218"/>
    </row>
    <row r="22" spans="1:56" ht="39.9" customHeight="1" x14ac:dyDescent="0.45">
      <c r="A22" s="70"/>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216"/>
      <c r="AZ22" s="217"/>
      <c r="BA22" s="217"/>
      <c r="BB22" s="217"/>
      <c r="BC22" s="217"/>
      <c r="BD22" s="218"/>
    </row>
    <row r="23" spans="1:56" ht="39.9" customHeight="1" x14ac:dyDescent="0.45">
      <c r="A23" s="70"/>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216"/>
      <c r="AZ23" s="217"/>
      <c r="BA23" s="217"/>
      <c r="BB23" s="217"/>
      <c r="BC23" s="217"/>
      <c r="BD23" s="218"/>
    </row>
    <row r="24" spans="1:56" ht="39.9" customHeight="1" x14ac:dyDescent="0.45">
      <c r="A24" s="70"/>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216"/>
      <c r="AZ24" s="217"/>
      <c r="BA24" s="217"/>
      <c r="BB24" s="217"/>
      <c r="BC24" s="217"/>
      <c r="BD24" s="218"/>
    </row>
    <row r="25" spans="1:56" ht="39.9" customHeight="1" x14ac:dyDescent="0.45">
      <c r="A25" s="70"/>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216"/>
      <c r="AZ25" s="217"/>
      <c r="BA25" s="217"/>
      <c r="BB25" s="217"/>
      <c r="BC25" s="217"/>
      <c r="BD25" s="218"/>
    </row>
    <row r="26" spans="1:56" ht="39.9" customHeight="1" x14ac:dyDescent="0.45">
      <c r="A26" s="70"/>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216"/>
      <c r="AZ26" s="217"/>
      <c r="BA26" s="217"/>
      <c r="BB26" s="217"/>
      <c r="BC26" s="217"/>
      <c r="BD26" s="218"/>
    </row>
    <row r="27" spans="1:56" ht="39.9" customHeight="1" x14ac:dyDescent="0.45">
      <c r="A27" s="70"/>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216"/>
      <c r="AZ27" s="217"/>
      <c r="BA27" s="217"/>
      <c r="BB27" s="217"/>
      <c r="BC27" s="217"/>
      <c r="BD27" s="218"/>
    </row>
    <row r="28" spans="1:56" ht="39.9" customHeight="1" x14ac:dyDescent="0.45">
      <c r="A28" s="70"/>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216"/>
      <c r="AZ28" s="217"/>
      <c r="BA28" s="217"/>
      <c r="BB28" s="217"/>
      <c r="BC28" s="217"/>
      <c r="BD28" s="218"/>
    </row>
    <row r="29" spans="1:56" ht="39.9" customHeight="1" x14ac:dyDescent="0.45">
      <c r="A29" s="70"/>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216"/>
      <c r="AZ29" s="217"/>
      <c r="BA29" s="217"/>
      <c r="BB29" s="217"/>
      <c r="BC29" s="217"/>
      <c r="BD29" s="218"/>
    </row>
    <row r="30" spans="1:56" ht="39.9" customHeight="1" x14ac:dyDescent="0.45">
      <c r="A30" s="70"/>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216"/>
      <c r="AZ30" s="217"/>
      <c r="BA30" s="217"/>
      <c r="BB30" s="217"/>
      <c r="BC30" s="217"/>
      <c r="BD30" s="218"/>
    </row>
    <row r="31" spans="1:56" ht="39.9" customHeight="1" x14ac:dyDescent="0.45">
      <c r="A31" s="70"/>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216"/>
      <c r="AZ31" s="217"/>
      <c r="BA31" s="217"/>
      <c r="BB31" s="217"/>
      <c r="BC31" s="217"/>
      <c r="BD31" s="218"/>
    </row>
    <row r="32" spans="1:56" ht="39.9" customHeight="1" x14ac:dyDescent="0.45">
      <c r="A32" s="70"/>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216"/>
      <c r="AZ32" s="217"/>
      <c r="BA32" s="217"/>
      <c r="BB32" s="217"/>
      <c r="BC32" s="217"/>
      <c r="BD32" s="218"/>
    </row>
    <row r="33" spans="1:56" ht="39.9" customHeight="1" x14ac:dyDescent="0.45">
      <c r="A33" s="70"/>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216"/>
      <c r="AZ33" s="217"/>
      <c r="BA33" s="217"/>
      <c r="BB33" s="217"/>
      <c r="BC33" s="217"/>
      <c r="BD33" s="218"/>
    </row>
    <row r="34" spans="1:56" ht="39.9" customHeight="1" x14ac:dyDescent="0.45">
      <c r="A34" s="70"/>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216"/>
      <c r="AZ34" s="217"/>
      <c r="BA34" s="217"/>
      <c r="BB34" s="217"/>
      <c r="BC34" s="217"/>
      <c r="BD34" s="218"/>
    </row>
    <row r="35" spans="1:56" ht="39.9" customHeight="1" x14ac:dyDescent="0.45">
      <c r="A35" s="70"/>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216"/>
      <c r="AZ35" s="217"/>
      <c r="BA35" s="217"/>
      <c r="BB35" s="217"/>
      <c r="BC35" s="217"/>
      <c r="BD35" s="218"/>
    </row>
    <row r="36" spans="1:56" ht="39.9" customHeight="1" x14ac:dyDescent="0.45">
      <c r="A36" s="70"/>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216"/>
      <c r="AZ36" s="217"/>
      <c r="BA36" s="217"/>
      <c r="BB36" s="217"/>
      <c r="BC36" s="217"/>
      <c r="BD36" s="218"/>
    </row>
    <row r="37" spans="1:56" ht="39.9" customHeight="1" x14ac:dyDescent="0.45">
      <c r="A37" s="70"/>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216"/>
      <c r="AZ37" s="217"/>
      <c r="BA37" s="217"/>
      <c r="BB37" s="217"/>
      <c r="BC37" s="217"/>
      <c r="BD37" s="218"/>
    </row>
    <row r="38" spans="1:56" ht="39.9" customHeight="1" x14ac:dyDescent="0.45">
      <c r="A38" s="70"/>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216"/>
      <c r="AZ38" s="217"/>
      <c r="BA38" s="217"/>
      <c r="BB38" s="217"/>
      <c r="BC38" s="217"/>
      <c r="BD38" s="218"/>
    </row>
    <row r="39" spans="1:56" ht="39.9" customHeight="1" x14ac:dyDescent="0.45">
      <c r="A39" s="70"/>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216"/>
      <c r="AZ39" s="217"/>
      <c r="BA39" s="217"/>
      <c r="BB39" s="217"/>
      <c r="BC39" s="217"/>
      <c r="BD39" s="218"/>
    </row>
    <row r="40" spans="1:56" ht="39.9" customHeight="1" x14ac:dyDescent="0.45">
      <c r="A40" s="70"/>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216"/>
      <c r="AZ40" s="217"/>
      <c r="BA40" s="217"/>
      <c r="BB40" s="217"/>
      <c r="BC40" s="217"/>
      <c r="BD40" s="218"/>
    </row>
    <row r="41" spans="1:56" ht="39.9" customHeight="1" x14ac:dyDescent="0.45">
      <c r="A41" s="70"/>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216"/>
      <c r="AZ41" s="217"/>
      <c r="BA41" s="217"/>
      <c r="BB41" s="217"/>
      <c r="BC41" s="217"/>
      <c r="BD41" s="218"/>
    </row>
    <row r="42" spans="1:56" ht="39.9" customHeight="1" x14ac:dyDescent="0.45">
      <c r="A42" s="70"/>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216"/>
      <c r="AZ42" s="217"/>
      <c r="BA42" s="217"/>
      <c r="BB42" s="217"/>
      <c r="BC42" s="217"/>
      <c r="BD42" s="218"/>
    </row>
    <row r="43" spans="1:56" ht="39.9" customHeight="1" x14ac:dyDescent="0.45">
      <c r="A43" s="70"/>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216"/>
      <c r="AZ43" s="217"/>
      <c r="BA43" s="217"/>
      <c r="BB43" s="217"/>
      <c r="BC43" s="217"/>
      <c r="BD43" s="218"/>
    </row>
    <row r="44" spans="1:56" ht="39.9" customHeight="1" x14ac:dyDescent="0.45">
      <c r="A44" s="70"/>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216"/>
      <c r="AZ44" s="217"/>
      <c r="BA44" s="217"/>
      <c r="BB44" s="217"/>
      <c r="BC44" s="217"/>
      <c r="BD44" s="218"/>
    </row>
    <row r="45" spans="1:56" ht="39.9" customHeight="1" x14ac:dyDescent="0.45">
      <c r="A45" s="70"/>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216"/>
      <c r="AZ45" s="217"/>
      <c r="BA45" s="217"/>
      <c r="BB45" s="217"/>
      <c r="BC45" s="217"/>
      <c r="BD45" s="218"/>
    </row>
    <row r="46" spans="1:56" ht="39.9" customHeight="1" x14ac:dyDescent="0.45">
      <c r="A46" s="70"/>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216"/>
      <c r="AZ46" s="217"/>
      <c r="BA46" s="217"/>
      <c r="BB46" s="217"/>
      <c r="BC46" s="217"/>
      <c r="BD46" s="218"/>
    </row>
    <row r="47" spans="1:56" ht="39.9" customHeight="1" x14ac:dyDescent="0.45">
      <c r="A47" s="70"/>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216"/>
      <c r="AZ47" s="217"/>
      <c r="BA47" s="217"/>
      <c r="BB47" s="217"/>
      <c r="BC47" s="217"/>
      <c r="BD47" s="218"/>
    </row>
    <row r="48" spans="1:56" ht="39.9" customHeight="1" x14ac:dyDescent="0.45">
      <c r="A48" s="70"/>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216"/>
      <c r="AZ48" s="217"/>
      <c r="BA48" s="217"/>
      <c r="BB48" s="217"/>
      <c r="BC48" s="217"/>
      <c r="BD48" s="218"/>
    </row>
    <row r="49" spans="1:56" ht="39.9" customHeight="1" x14ac:dyDescent="0.45">
      <c r="A49" s="70"/>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216"/>
      <c r="AZ49" s="217"/>
      <c r="BA49" s="217"/>
      <c r="BB49" s="217"/>
      <c r="BC49" s="217"/>
      <c r="BD49" s="218"/>
    </row>
    <row r="50" spans="1:56" ht="39.9" customHeight="1" x14ac:dyDescent="0.45">
      <c r="A50" s="70"/>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216"/>
      <c r="AZ50" s="217"/>
      <c r="BA50" s="217"/>
      <c r="BB50" s="217"/>
      <c r="BC50" s="217"/>
      <c r="BD50" s="218"/>
    </row>
    <row r="51" spans="1:56" ht="39.9" customHeight="1" x14ac:dyDescent="0.45">
      <c r="A51" s="70"/>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216"/>
      <c r="AZ51" s="217"/>
      <c r="BA51" s="217"/>
      <c r="BB51" s="217"/>
      <c r="BC51" s="217"/>
      <c r="BD51" s="218"/>
    </row>
    <row r="52" spans="1:56" ht="39.9" customHeight="1" x14ac:dyDescent="0.45">
      <c r="A52" s="70"/>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216"/>
      <c r="AZ52" s="217"/>
      <c r="BA52" s="217"/>
      <c r="BB52" s="217"/>
      <c r="BC52" s="217"/>
      <c r="BD52" s="218"/>
    </row>
    <row r="53" spans="1:56" ht="39.9" customHeight="1" x14ac:dyDescent="0.45">
      <c r="A53" s="70"/>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216"/>
      <c r="AZ53" s="217"/>
      <c r="BA53" s="217"/>
      <c r="BB53" s="217"/>
      <c r="BC53" s="217"/>
      <c r="BD53" s="218"/>
    </row>
    <row r="54" spans="1:56" ht="39.9" customHeight="1" x14ac:dyDescent="0.45">
      <c r="A54" s="70"/>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216"/>
      <c r="AZ54" s="217"/>
      <c r="BA54" s="217"/>
      <c r="BB54" s="217"/>
      <c r="BC54" s="217"/>
      <c r="BD54" s="218"/>
    </row>
    <row r="55" spans="1:56" ht="39.9" customHeight="1" x14ac:dyDescent="0.45">
      <c r="A55" s="70"/>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216"/>
      <c r="AZ55" s="217"/>
      <c r="BA55" s="217"/>
      <c r="BB55" s="217"/>
      <c r="BC55" s="217"/>
      <c r="BD55" s="218"/>
    </row>
    <row r="56" spans="1:56" ht="39.9" customHeight="1" x14ac:dyDescent="0.45">
      <c r="A56" s="70"/>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216"/>
      <c r="AZ56" s="217"/>
      <c r="BA56" s="217"/>
      <c r="BB56" s="217"/>
      <c r="BC56" s="217"/>
      <c r="BD56" s="218"/>
    </row>
    <row r="57" spans="1:56" ht="39.9" customHeight="1" x14ac:dyDescent="0.45">
      <c r="A57" s="70"/>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216"/>
      <c r="AZ57" s="217"/>
      <c r="BA57" s="217"/>
      <c r="BB57" s="217"/>
      <c r="BC57" s="217"/>
      <c r="BD57" s="218"/>
    </row>
    <row r="58" spans="1:56" ht="39.9" customHeight="1" x14ac:dyDescent="0.45">
      <c r="A58" s="70"/>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216"/>
      <c r="AZ58" s="217"/>
      <c r="BA58" s="217"/>
      <c r="BB58" s="217"/>
      <c r="BC58" s="217"/>
      <c r="BD58" s="218"/>
    </row>
    <row r="59" spans="1:56" ht="39.9" customHeight="1" x14ac:dyDescent="0.45">
      <c r="A59" s="70"/>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216"/>
      <c r="AZ59" s="217"/>
      <c r="BA59" s="217"/>
      <c r="BB59" s="217"/>
      <c r="BC59" s="217"/>
      <c r="BD59" s="218"/>
    </row>
    <row r="60" spans="1:56" ht="39.9" customHeight="1" x14ac:dyDescent="0.45">
      <c r="A60" s="70"/>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216"/>
      <c r="AZ60" s="217"/>
      <c r="BA60" s="217"/>
      <c r="BB60" s="217"/>
      <c r="BC60" s="217"/>
      <c r="BD60" s="218"/>
    </row>
    <row r="61" spans="1:56" ht="39.9" customHeight="1" x14ac:dyDescent="0.45">
      <c r="A61" s="70"/>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216"/>
      <c r="AZ61" s="217"/>
      <c r="BA61" s="217"/>
      <c r="BB61" s="217"/>
      <c r="BC61" s="217"/>
      <c r="BD61" s="218"/>
    </row>
    <row r="62" spans="1:56" ht="39.9" customHeight="1" x14ac:dyDescent="0.45">
      <c r="A62" s="70"/>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216"/>
      <c r="AZ62" s="217"/>
      <c r="BA62" s="217"/>
      <c r="BB62" s="217"/>
      <c r="BC62" s="217"/>
      <c r="BD62" s="218"/>
    </row>
    <row r="63" spans="1:56" ht="39.9" customHeight="1" x14ac:dyDescent="0.45">
      <c r="A63" s="70"/>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216"/>
      <c r="AZ63" s="217"/>
      <c r="BA63" s="217"/>
      <c r="BB63" s="217"/>
      <c r="BC63" s="217"/>
      <c r="BD63" s="218"/>
    </row>
    <row r="64" spans="1:56" ht="39.9" customHeight="1" x14ac:dyDescent="0.45">
      <c r="A64" s="70"/>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216"/>
      <c r="AZ64" s="217"/>
      <c r="BA64" s="217"/>
      <c r="BB64" s="217"/>
      <c r="BC64" s="217"/>
      <c r="BD64" s="218"/>
    </row>
    <row r="65" spans="1:56" ht="39.9" customHeight="1" x14ac:dyDescent="0.45">
      <c r="A65" s="70"/>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216"/>
      <c r="AZ65" s="217"/>
      <c r="BA65" s="217"/>
      <c r="BB65" s="217"/>
      <c r="BC65" s="217"/>
      <c r="BD65" s="218"/>
    </row>
    <row r="66" spans="1:56" ht="39.9" customHeight="1" x14ac:dyDescent="0.45">
      <c r="A66" s="70"/>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216"/>
      <c r="AZ66" s="217"/>
      <c r="BA66" s="217"/>
      <c r="BB66" s="217"/>
      <c r="BC66" s="217"/>
      <c r="BD66" s="218"/>
    </row>
    <row r="67" spans="1:56" ht="39.9" customHeight="1" x14ac:dyDescent="0.45">
      <c r="A67" s="70"/>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216"/>
      <c r="AZ67" s="217"/>
      <c r="BA67" s="217"/>
      <c r="BB67" s="217"/>
      <c r="BC67" s="217"/>
      <c r="BD67" s="218"/>
    </row>
    <row r="68" spans="1:56" ht="39.9" customHeight="1" x14ac:dyDescent="0.45">
      <c r="A68" s="70"/>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216"/>
      <c r="AZ68" s="217"/>
      <c r="BA68" s="217"/>
      <c r="BB68" s="217"/>
      <c r="BC68" s="217"/>
      <c r="BD68" s="218"/>
    </row>
    <row r="69" spans="1:56" ht="39.9" customHeight="1" x14ac:dyDescent="0.45">
      <c r="A69" s="70"/>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216"/>
      <c r="AZ69" s="217"/>
      <c r="BA69" s="217"/>
      <c r="BB69" s="217"/>
      <c r="BC69" s="217"/>
      <c r="BD69" s="218"/>
    </row>
    <row r="70" spans="1:56" ht="39.9" customHeight="1" x14ac:dyDescent="0.45">
      <c r="A70" s="70"/>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216"/>
      <c r="AZ70" s="217"/>
      <c r="BA70" s="217"/>
      <c r="BB70" s="217"/>
      <c r="BC70" s="217"/>
      <c r="BD70" s="218"/>
    </row>
    <row r="71" spans="1:56" ht="39.9" customHeight="1" x14ac:dyDescent="0.45">
      <c r="A71" s="70"/>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216"/>
      <c r="AZ71" s="217"/>
      <c r="BA71" s="217"/>
      <c r="BB71" s="217"/>
      <c r="BC71" s="217"/>
      <c r="BD71" s="218"/>
    </row>
    <row r="72" spans="1:56" ht="39.9" customHeight="1" x14ac:dyDescent="0.45">
      <c r="A72" s="70"/>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216"/>
      <c r="AZ72" s="217"/>
      <c r="BA72" s="217"/>
      <c r="BB72" s="217"/>
      <c r="BC72" s="217"/>
      <c r="BD72" s="218"/>
    </row>
    <row r="73" spans="1:56" ht="39.9" customHeight="1" x14ac:dyDescent="0.45">
      <c r="A73" s="70"/>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216"/>
      <c r="AZ73" s="217"/>
      <c r="BA73" s="217"/>
      <c r="BB73" s="217"/>
      <c r="BC73" s="217"/>
      <c r="BD73" s="218"/>
    </row>
    <row r="74" spans="1:56" ht="39.9" customHeight="1" x14ac:dyDescent="0.45">
      <c r="A74" s="70"/>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216"/>
      <c r="AZ74" s="217"/>
      <c r="BA74" s="217"/>
      <c r="BB74" s="217"/>
      <c r="BC74" s="217"/>
      <c r="BD74" s="218"/>
    </row>
    <row r="75" spans="1:56" ht="39.9" customHeight="1" x14ac:dyDescent="0.45">
      <c r="A75" s="70"/>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216"/>
      <c r="AZ75" s="217"/>
      <c r="BA75" s="217"/>
      <c r="BB75" s="217"/>
      <c r="BC75" s="217"/>
      <c r="BD75" s="218"/>
    </row>
    <row r="76" spans="1:56" ht="39.9" customHeight="1" x14ac:dyDescent="0.45">
      <c r="A76" s="70"/>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216"/>
      <c r="AZ76" s="217"/>
      <c r="BA76" s="217"/>
      <c r="BB76" s="217"/>
      <c r="BC76" s="217"/>
      <c r="BD76" s="218"/>
    </row>
    <row r="77" spans="1:56" ht="39.9" customHeight="1" x14ac:dyDescent="0.45">
      <c r="A77" s="70"/>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216"/>
      <c r="AZ77" s="217"/>
      <c r="BA77" s="217"/>
      <c r="BB77" s="217"/>
      <c r="BC77" s="217"/>
      <c r="BD77" s="218"/>
    </row>
    <row r="78" spans="1:56" ht="39.9" customHeight="1" x14ac:dyDescent="0.45">
      <c r="A78" s="70"/>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216"/>
      <c r="AZ78" s="217"/>
      <c r="BA78" s="217"/>
      <c r="BB78" s="217"/>
      <c r="BC78" s="217"/>
      <c r="BD78" s="218"/>
    </row>
    <row r="79" spans="1:56" ht="39.9" customHeight="1" x14ac:dyDescent="0.45">
      <c r="A79" s="70"/>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216"/>
      <c r="AZ79" s="217"/>
      <c r="BA79" s="217"/>
      <c r="BB79" s="217"/>
      <c r="BC79" s="217"/>
      <c r="BD79" s="218"/>
    </row>
    <row r="80" spans="1:56" ht="39.9" customHeight="1" x14ac:dyDescent="0.45">
      <c r="A80" s="70"/>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216"/>
      <c r="AZ80" s="217"/>
      <c r="BA80" s="217"/>
      <c r="BB80" s="217"/>
      <c r="BC80" s="217"/>
      <c r="BD80" s="218"/>
    </row>
    <row r="81" spans="1:56" ht="39.9" customHeight="1" x14ac:dyDescent="0.45">
      <c r="A81" s="70"/>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216"/>
      <c r="AZ81" s="217"/>
      <c r="BA81" s="217"/>
      <c r="BB81" s="217"/>
      <c r="BC81" s="217"/>
      <c r="BD81" s="218"/>
    </row>
    <row r="82" spans="1:56" ht="39.9" customHeight="1" x14ac:dyDescent="0.45">
      <c r="A82" s="70"/>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216"/>
      <c r="AZ82" s="217"/>
      <c r="BA82" s="217"/>
      <c r="BB82" s="217"/>
      <c r="BC82" s="217"/>
      <c r="BD82" s="218"/>
    </row>
    <row r="83" spans="1:56" ht="39.9" customHeight="1" x14ac:dyDescent="0.45">
      <c r="A83" s="70"/>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216"/>
      <c r="AZ83" s="217"/>
      <c r="BA83" s="217"/>
      <c r="BB83" s="217"/>
      <c r="BC83" s="217"/>
      <c r="BD83" s="218"/>
    </row>
    <row r="84" spans="1:56" ht="39.9" customHeight="1" x14ac:dyDescent="0.45">
      <c r="A84" s="70"/>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216"/>
      <c r="AZ84" s="217"/>
      <c r="BA84" s="217"/>
      <c r="BB84" s="217"/>
      <c r="BC84" s="217"/>
      <c r="BD84" s="218"/>
    </row>
    <row r="85" spans="1:56" ht="39.9" customHeight="1" x14ac:dyDescent="0.45">
      <c r="A85" s="70"/>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216"/>
      <c r="AZ85" s="217"/>
      <c r="BA85" s="217"/>
      <c r="BB85" s="217"/>
      <c r="BC85" s="217"/>
      <c r="BD85" s="218"/>
    </row>
    <row r="86" spans="1:56" ht="39.9" customHeight="1" x14ac:dyDescent="0.45">
      <c r="A86" s="70"/>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216"/>
      <c r="AZ86" s="217"/>
      <c r="BA86" s="217"/>
      <c r="BB86" s="217"/>
      <c r="BC86" s="217"/>
      <c r="BD86" s="218"/>
    </row>
    <row r="87" spans="1:56" ht="39.9" customHeight="1" x14ac:dyDescent="0.45">
      <c r="A87" s="70"/>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216"/>
      <c r="AZ87" s="217"/>
      <c r="BA87" s="217"/>
      <c r="BB87" s="217"/>
      <c r="BC87" s="217"/>
      <c r="BD87" s="218"/>
    </row>
    <row r="88" spans="1:56" ht="39.9" customHeight="1" x14ac:dyDescent="0.45">
      <c r="A88" s="70"/>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216"/>
      <c r="AZ88" s="217"/>
      <c r="BA88" s="217"/>
      <c r="BB88" s="217"/>
      <c r="BC88" s="217"/>
      <c r="BD88" s="218"/>
    </row>
    <row r="89" spans="1:56" ht="39.9" customHeight="1" x14ac:dyDescent="0.45">
      <c r="A89" s="70"/>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216"/>
      <c r="AZ89" s="217"/>
      <c r="BA89" s="217"/>
      <c r="BB89" s="217"/>
      <c r="BC89" s="217"/>
      <c r="BD89" s="218"/>
    </row>
    <row r="90" spans="1:56" ht="39.9" customHeight="1" x14ac:dyDescent="0.45">
      <c r="A90" s="70"/>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216"/>
      <c r="AZ90" s="217"/>
      <c r="BA90" s="217"/>
      <c r="BB90" s="217"/>
      <c r="BC90" s="217"/>
      <c r="BD90" s="218"/>
    </row>
    <row r="91" spans="1:56" ht="39.9" customHeight="1" x14ac:dyDescent="0.45">
      <c r="A91" s="70"/>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216"/>
      <c r="AZ91" s="217"/>
      <c r="BA91" s="217"/>
      <c r="BB91" s="217"/>
      <c r="BC91" s="217"/>
      <c r="BD91" s="218"/>
    </row>
    <row r="92" spans="1:56" ht="39.9" customHeight="1" x14ac:dyDescent="0.45">
      <c r="A92" s="70"/>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216"/>
      <c r="AZ92" s="217"/>
      <c r="BA92" s="217"/>
      <c r="BB92" s="217"/>
      <c r="BC92" s="217"/>
      <c r="BD92" s="218"/>
    </row>
    <row r="93" spans="1:56" ht="39.9" customHeight="1" x14ac:dyDescent="0.45">
      <c r="A93" s="70"/>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216"/>
      <c r="AZ93" s="217"/>
      <c r="BA93" s="217"/>
      <c r="BB93" s="217"/>
      <c r="BC93" s="217"/>
      <c r="BD93" s="218"/>
    </row>
    <row r="94" spans="1:56" ht="39.9" customHeight="1" x14ac:dyDescent="0.45">
      <c r="A94" s="70"/>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216"/>
      <c r="AZ94" s="217"/>
      <c r="BA94" s="217"/>
      <c r="BB94" s="217"/>
      <c r="BC94" s="217"/>
      <c r="BD94" s="218"/>
    </row>
    <row r="95" spans="1:56" ht="39.9" customHeight="1" x14ac:dyDescent="0.45">
      <c r="A95" s="70"/>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216"/>
      <c r="AZ95" s="217"/>
      <c r="BA95" s="217"/>
      <c r="BB95" s="217"/>
      <c r="BC95" s="217"/>
      <c r="BD95" s="218"/>
    </row>
    <row r="96" spans="1:56" ht="39.9" customHeight="1" x14ac:dyDescent="0.45">
      <c r="A96" s="70"/>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216"/>
      <c r="AZ96" s="217"/>
      <c r="BA96" s="217"/>
      <c r="BB96" s="217"/>
      <c r="BC96" s="217"/>
      <c r="BD96" s="218"/>
    </row>
    <row r="97" spans="1:56" ht="39.9" customHeight="1" x14ac:dyDescent="0.45">
      <c r="A97" s="70"/>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216"/>
      <c r="AZ97" s="217"/>
      <c r="BA97" s="217"/>
      <c r="BB97" s="217"/>
      <c r="BC97" s="217"/>
      <c r="BD97" s="218"/>
    </row>
    <row r="98" spans="1:56" ht="39.9" customHeight="1" x14ac:dyDescent="0.45">
      <c r="A98" s="70"/>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216"/>
      <c r="AZ98" s="217"/>
      <c r="BA98" s="217"/>
      <c r="BB98" s="217"/>
      <c r="BC98" s="217"/>
      <c r="BD98" s="218"/>
    </row>
    <row r="99" spans="1:56" ht="39.9" customHeight="1" x14ac:dyDescent="0.45">
      <c r="A99" s="70"/>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216"/>
      <c r="AZ99" s="217"/>
      <c r="BA99" s="217"/>
      <c r="BB99" s="217"/>
      <c r="BC99" s="217"/>
      <c r="BD99" s="218"/>
    </row>
    <row r="100" spans="1:56" ht="39.9" customHeight="1" x14ac:dyDescent="0.45">
      <c r="A100" s="70"/>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216"/>
      <c r="AZ100" s="217"/>
      <c r="BA100" s="217"/>
      <c r="BB100" s="217"/>
      <c r="BC100" s="217"/>
      <c r="BD100" s="218"/>
    </row>
    <row r="101" spans="1:56" ht="39.9" customHeight="1" x14ac:dyDescent="0.45">
      <c r="A101" s="70"/>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216"/>
      <c r="AZ101" s="217"/>
      <c r="BA101" s="217"/>
      <c r="BB101" s="217"/>
      <c r="BC101" s="217"/>
      <c r="BD101" s="218"/>
    </row>
    <row r="102" spans="1:56" ht="39.9" customHeight="1" x14ac:dyDescent="0.45">
      <c r="A102" s="70"/>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216"/>
      <c r="AZ102" s="217"/>
      <c r="BA102" s="217"/>
      <c r="BB102" s="217"/>
      <c r="BC102" s="217"/>
      <c r="BD102" s="218"/>
    </row>
    <row r="103" spans="1:56" ht="39.9" customHeight="1" x14ac:dyDescent="0.45">
      <c r="A103" s="70"/>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216"/>
      <c r="AZ103" s="217"/>
      <c r="BA103" s="217"/>
      <c r="BB103" s="217"/>
      <c r="BC103" s="217"/>
      <c r="BD103" s="218"/>
    </row>
    <row r="104" spans="1:56" ht="39.9" customHeight="1" x14ac:dyDescent="0.45">
      <c r="A104" s="70"/>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216"/>
      <c r="AZ104" s="217"/>
      <c r="BA104" s="217"/>
      <c r="BB104" s="217"/>
      <c r="BC104" s="217"/>
      <c r="BD104" s="218"/>
    </row>
    <row r="105" spans="1:56" ht="39.9" customHeight="1" x14ac:dyDescent="0.45">
      <c r="A105" s="70"/>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216"/>
      <c r="AZ105" s="217"/>
      <c r="BA105" s="217"/>
      <c r="BB105" s="217"/>
      <c r="BC105" s="217"/>
      <c r="BD105" s="218"/>
    </row>
    <row r="106" spans="1:56" ht="39.9" customHeight="1" x14ac:dyDescent="0.45">
      <c r="A106" s="70"/>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216"/>
      <c r="AZ106" s="217"/>
      <c r="BA106" s="217"/>
      <c r="BB106" s="217"/>
      <c r="BC106" s="217"/>
      <c r="BD106" s="218"/>
    </row>
    <row r="107" spans="1:56" ht="39.9" customHeight="1" x14ac:dyDescent="0.45">
      <c r="A107" s="70"/>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216"/>
      <c r="AZ107" s="217"/>
      <c r="BA107" s="217"/>
      <c r="BB107" s="217"/>
      <c r="BC107" s="217"/>
      <c r="BD107" s="218"/>
    </row>
    <row r="108" spans="1:56" ht="39.9" customHeight="1" x14ac:dyDescent="0.45">
      <c r="A108" s="70"/>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216"/>
      <c r="AZ108" s="217"/>
      <c r="BA108" s="217"/>
      <c r="BB108" s="217"/>
      <c r="BC108" s="217"/>
      <c r="BD108" s="218"/>
    </row>
    <row r="109" spans="1:56" ht="39.9" customHeight="1" x14ac:dyDescent="0.45">
      <c r="A109" s="70"/>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216"/>
      <c r="AZ109" s="217"/>
      <c r="BA109" s="217"/>
      <c r="BB109" s="217"/>
      <c r="BC109" s="217"/>
      <c r="BD109" s="218"/>
    </row>
    <row r="110" spans="1:56" ht="39.9" customHeight="1" x14ac:dyDescent="0.45">
      <c r="A110" s="70"/>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216"/>
      <c r="AZ110" s="217"/>
      <c r="BA110" s="217"/>
      <c r="BB110" s="217"/>
      <c r="BC110" s="217"/>
      <c r="BD110" s="218"/>
    </row>
    <row r="111" spans="1:56" ht="39.9" customHeight="1" x14ac:dyDescent="0.45">
      <c r="A111" s="70"/>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216"/>
      <c r="AZ111" s="217"/>
      <c r="BA111" s="217"/>
      <c r="BB111" s="217"/>
      <c r="BC111" s="217"/>
      <c r="BD111" s="218"/>
    </row>
    <row r="112" spans="1:56" ht="39.9" customHeight="1" thickBot="1" x14ac:dyDescent="0.5">
      <c r="A112" s="70"/>
      <c r="B112" s="87">
        <f t="shared" si="9"/>
        <v>100</v>
      </c>
      <c r="C112" s="233"/>
      <c r="D112" s="234"/>
      <c r="E112" s="235"/>
      <c r="F112" s="236"/>
      <c r="G112" s="237"/>
      <c r="H112" s="238"/>
      <c r="I112" s="238"/>
      <c r="J112" s="238"/>
      <c r="K112" s="239"/>
      <c r="L112" s="240"/>
      <c r="M112" s="241"/>
      <c r="N112" s="241"/>
      <c r="O112" s="242"/>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43">
        <f t="shared" si="3"/>
        <v>0</v>
      </c>
      <c r="AV112" s="244"/>
      <c r="AW112" s="245">
        <f t="shared" si="8"/>
        <v>0</v>
      </c>
      <c r="AX112" s="246"/>
      <c r="AY112" s="247"/>
      <c r="AZ112" s="248"/>
      <c r="BA112" s="248"/>
      <c r="BB112" s="248"/>
      <c r="BC112" s="248"/>
      <c r="BD112" s="249"/>
    </row>
    <row r="113" spans="1:56" ht="20.25" customHeight="1" x14ac:dyDescent="0.45">
      <c r="A113" s="70"/>
      <c r="B113" s="66"/>
      <c r="C113" s="43"/>
      <c r="D113" s="94"/>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7"/>
      <c r="AD113" s="95"/>
      <c r="AE113" s="95"/>
      <c r="AF113" s="95"/>
      <c r="AG113" s="95"/>
      <c r="AH113" s="95"/>
      <c r="AI113" s="95"/>
      <c r="AJ113" s="95"/>
      <c r="AK113" s="95"/>
      <c r="AL113" s="95"/>
      <c r="AM113" s="95"/>
      <c r="AN113" s="95"/>
      <c r="AO113" s="95"/>
      <c r="AP113" s="95"/>
      <c r="AQ113" s="95"/>
      <c r="AR113" s="95"/>
      <c r="AS113" s="95"/>
      <c r="AT113" s="95"/>
      <c r="AU113" s="95"/>
      <c r="AV113" s="66"/>
      <c r="AW113" s="66"/>
      <c r="AX113" s="70"/>
      <c r="AY113" s="70"/>
      <c r="AZ113" s="70"/>
      <c r="BA113" s="70"/>
      <c r="BB113" s="70"/>
      <c r="BC113" s="70"/>
      <c r="BD113" s="70"/>
    </row>
    <row r="114" spans="1:56" ht="20.25" customHeight="1" x14ac:dyDescent="0.45">
      <c r="A114" s="70"/>
      <c r="B114" s="66"/>
      <c r="C114" s="66" t="s">
        <v>165</v>
      </c>
      <c r="D114" s="94"/>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7"/>
      <c r="AD114" s="95"/>
      <c r="AE114" s="95"/>
      <c r="AF114" s="95"/>
      <c r="AG114" s="95"/>
      <c r="AH114" s="95"/>
      <c r="AI114" s="95"/>
      <c r="AJ114" s="95"/>
      <c r="AK114" s="95"/>
      <c r="AL114" s="95"/>
      <c r="AM114" s="95"/>
      <c r="AN114" s="95"/>
      <c r="AO114" s="95"/>
      <c r="AP114" s="95"/>
      <c r="AQ114" s="95"/>
      <c r="AR114" s="95"/>
      <c r="AS114" s="95"/>
      <c r="AT114" s="95"/>
      <c r="AU114" s="95"/>
      <c r="AV114" s="66"/>
      <c r="AW114" s="66"/>
      <c r="AX114" s="70"/>
      <c r="AY114" s="70"/>
      <c r="AZ114" s="70"/>
      <c r="BA114" s="70"/>
      <c r="BB114" s="70"/>
      <c r="BC114" s="70"/>
      <c r="BD114" s="70"/>
    </row>
    <row r="115" spans="1:56" ht="20.25" customHeight="1" x14ac:dyDescent="0.45">
      <c r="A115" s="70"/>
      <c r="B115" s="66"/>
      <c r="C115" s="66" t="s">
        <v>158</v>
      </c>
      <c r="D115" s="94"/>
      <c r="E115" s="94"/>
      <c r="F115" s="95"/>
      <c r="G115" s="95"/>
      <c r="H115" s="95"/>
      <c r="I115" s="95"/>
      <c r="J115" s="95"/>
      <c r="K115" s="95"/>
      <c r="L115" s="95"/>
      <c r="M115" s="95"/>
      <c r="N115" s="95"/>
      <c r="O115" s="95"/>
      <c r="P115" s="95"/>
      <c r="Q115" s="95" t="s">
        <v>143</v>
      </c>
      <c r="R115" s="95"/>
      <c r="S115" s="95"/>
      <c r="T115" s="95"/>
      <c r="U115" s="95"/>
      <c r="V115" s="95"/>
      <c r="W115" s="95"/>
      <c r="X115" s="95"/>
      <c r="Y115" s="95"/>
      <c r="Z115" s="95"/>
      <c r="AA115" s="97"/>
      <c r="AB115" s="95"/>
      <c r="AC115" s="95"/>
      <c r="AD115" s="95"/>
      <c r="AE115" s="95"/>
      <c r="AF115" s="95"/>
      <c r="AG115" s="95"/>
      <c r="AH115" s="95"/>
      <c r="AI115" s="95" t="s">
        <v>101</v>
      </c>
      <c r="AJ115" s="95"/>
      <c r="AK115" s="95"/>
      <c r="AL115" s="95"/>
      <c r="AM115" s="95"/>
      <c r="AN115" s="95"/>
      <c r="AO115" s="101"/>
      <c r="AP115" s="101"/>
      <c r="AQ115" s="101"/>
      <c r="AR115" s="101"/>
      <c r="AS115" s="102"/>
      <c r="AT115" s="101"/>
      <c r="AU115" s="101"/>
      <c r="AV115" s="101"/>
      <c r="AW115" s="101"/>
      <c r="AX115" s="70"/>
      <c r="AY115" s="70"/>
      <c r="AZ115" s="70"/>
      <c r="BA115" s="70"/>
      <c r="BB115" s="70"/>
      <c r="BC115" s="70"/>
      <c r="BD115" s="70"/>
    </row>
    <row r="116" spans="1:56" ht="20.25" customHeight="1" x14ac:dyDescent="0.45">
      <c r="A116" s="70"/>
      <c r="B116" s="66"/>
      <c r="C116" s="66" t="s">
        <v>35</v>
      </c>
      <c r="D116" s="94"/>
      <c r="E116" s="94"/>
      <c r="F116" s="95"/>
      <c r="G116" s="95"/>
      <c r="H116" s="95"/>
      <c r="I116" s="95"/>
      <c r="J116" s="95"/>
      <c r="K116" s="95"/>
      <c r="L116" s="250" t="s">
        <v>29</v>
      </c>
      <c r="M116" s="250"/>
      <c r="N116" s="95"/>
      <c r="O116" s="95"/>
      <c r="P116" s="95"/>
      <c r="Q116" s="95"/>
      <c r="R116" s="251" t="s">
        <v>55</v>
      </c>
      <c r="S116" s="251"/>
      <c r="T116" s="251" t="s">
        <v>56</v>
      </c>
      <c r="U116" s="251"/>
      <c r="V116" s="251"/>
      <c r="W116" s="251"/>
      <c r="X116" s="95"/>
      <c r="Y116" s="253" t="s">
        <v>59</v>
      </c>
      <c r="Z116" s="253"/>
      <c r="AA116" s="253"/>
      <c r="AB116" s="253"/>
      <c r="AC116" s="66"/>
      <c r="AD116" s="66"/>
      <c r="AE116" s="93" t="s">
        <v>68</v>
      </c>
      <c r="AF116" s="93"/>
      <c r="AG116" s="95"/>
      <c r="AH116" s="95"/>
      <c r="AI116" s="254" t="s">
        <v>8</v>
      </c>
      <c r="AJ116" s="255"/>
      <c r="AK116" s="254" t="s">
        <v>9</v>
      </c>
      <c r="AL116" s="256"/>
      <c r="AM116" s="256"/>
      <c r="AN116" s="255"/>
      <c r="AO116" s="101"/>
      <c r="AP116" s="101"/>
      <c r="AQ116" s="101"/>
      <c r="AR116" s="101"/>
      <c r="AS116" s="257"/>
      <c r="AT116" s="257"/>
      <c r="AU116" s="101"/>
      <c r="AV116" s="101"/>
      <c r="AW116" s="101"/>
      <c r="AX116" s="70"/>
      <c r="AY116" s="70"/>
      <c r="AZ116" s="70"/>
      <c r="BA116" s="70"/>
      <c r="BB116" s="70"/>
      <c r="BC116" s="70"/>
      <c r="BD116" s="70"/>
    </row>
    <row r="117" spans="1:56" ht="20.25" customHeight="1" x14ac:dyDescent="0.45">
      <c r="A117" s="70"/>
      <c r="B117" s="66"/>
      <c r="C117" s="264"/>
      <c r="D117" s="264"/>
      <c r="E117" s="264"/>
      <c r="F117" s="265">
        <f>IF(AB2=1,10,IF(AB2=2,11,IF(AB2=3,12,AB2-3)))</f>
        <v>1</v>
      </c>
      <c r="G117" s="265"/>
      <c r="H117" s="265">
        <f>IF(AB2=1,11,IF(AB2=2,12,AB2-2))</f>
        <v>2</v>
      </c>
      <c r="I117" s="265"/>
      <c r="J117" s="265">
        <f>IF(AB2=1,12,AB2-1)</f>
        <v>3</v>
      </c>
      <c r="K117" s="265"/>
      <c r="L117" s="266" t="s">
        <v>28</v>
      </c>
      <c r="M117" s="266"/>
      <c r="N117" s="95"/>
      <c r="O117" s="95"/>
      <c r="P117" s="95"/>
      <c r="Q117" s="95"/>
      <c r="R117" s="252"/>
      <c r="S117" s="252"/>
      <c r="T117" s="252" t="s">
        <v>57</v>
      </c>
      <c r="U117" s="252"/>
      <c r="V117" s="252" t="s">
        <v>58</v>
      </c>
      <c r="W117" s="252"/>
      <c r="X117" s="95"/>
      <c r="Y117" s="252" t="s">
        <v>57</v>
      </c>
      <c r="Z117" s="252"/>
      <c r="AA117" s="252" t="s">
        <v>58</v>
      </c>
      <c r="AB117" s="252"/>
      <c r="AC117" s="66"/>
      <c r="AD117" s="66"/>
      <c r="AE117" s="93" t="s">
        <v>64</v>
      </c>
      <c r="AF117" s="93"/>
      <c r="AG117" s="95"/>
      <c r="AH117" s="95"/>
      <c r="AI117" s="254" t="s">
        <v>4</v>
      </c>
      <c r="AJ117" s="255"/>
      <c r="AK117" s="254" t="s">
        <v>72</v>
      </c>
      <c r="AL117" s="256"/>
      <c r="AM117" s="256"/>
      <c r="AN117" s="255"/>
      <c r="AO117" s="159"/>
      <c r="AP117" s="159"/>
      <c r="AQ117" s="101"/>
      <c r="AR117" s="157"/>
      <c r="AS117" s="258"/>
      <c r="AT117" s="258"/>
      <c r="AU117" s="101"/>
      <c r="AV117" s="101"/>
      <c r="AW117" s="101"/>
      <c r="AX117" s="70"/>
      <c r="AY117" s="70"/>
      <c r="AZ117" s="70"/>
      <c r="BA117" s="70"/>
      <c r="BB117" s="70"/>
      <c r="BC117" s="70"/>
      <c r="BD117" s="70"/>
    </row>
    <row r="118" spans="1:56" ht="20.25" customHeight="1" x14ac:dyDescent="0.45">
      <c r="A118" s="70"/>
      <c r="B118" s="66"/>
      <c r="C118" s="264" t="s">
        <v>116</v>
      </c>
      <c r="D118" s="264"/>
      <c r="E118" s="264"/>
      <c r="F118" s="269"/>
      <c r="G118" s="269"/>
      <c r="H118" s="269"/>
      <c r="I118" s="269"/>
      <c r="J118" s="269"/>
      <c r="K118" s="269"/>
      <c r="L118" s="259">
        <f>SUM(F118:K118)</f>
        <v>0</v>
      </c>
      <c r="M118" s="259"/>
      <c r="N118" s="95"/>
      <c r="O118" s="95"/>
      <c r="P118" s="95"/>
      <c r="Q118" s="95"/>
      <c r="R118" s="254" t="s">
        <v>4</v>
      </c>
      <c r="S118" s="255"/>
      <c r="T118" s="260">
        <f>SUMIFS($AU$13:$AV$112,$C$13:$D$112,"訪問介護員",$E$13:$F$112,"A")+SUMIFS($AU$13:$AV$112,$C$13:$D$112,"サービス提供責任者",$E$13:$F$112,"A")</f>
        <v>0</v>
      </c>
      <c r="U118" s="261"/>
      <c r="V118" s="270">
        <f>SUMIFS($AW$13:$AX$112,$C$13:$D$112,"訪問介護員",$E$13:$F$112,"A")+SUMIFS($AW$13:$AX$112,$C$13:$D$112,"サービス提供責任者",$E$13:$F$112,"A")</f>
        <v>0</v>
      </c>
      <c r="W118" s="271"/>
      <c r="X118" s="108"/>
      <c r="Y118" s="262">
        <v>0</v>
      </c>
      <c r="Z118" s="263"/>
      <c r="AA118" s="262">
        <v>0</v>
      </c>
      <c r="AB118" s="263"/>
      <c r="AC118" s="107"/>
      <c r="AD118" s="107"/>
      <c r="AE118" s="262">
        <v>0</v>
      </c>
      <c r="AF118" s="263"/>
      <c r="AG118" s="95"/>
      <c r="AH118" s="95"/>
      <c r="AI118" s="254" t="s">
        <v>5</v>
      </c>
      <c r="AJ118" s="255"/>
      <c r="AK118" s="254" t="s">
        <v>73</v>
      </c>
      <c r="AL118" s="256"/>
      <c r="AM118" s="256"/>
      <c r="AN118" s="255"/>
      <c r="AO118" s="157"/>
      <c r="AP118" s="101"/>
      <c r="AQ118" s="268"/>
      <c r="AR118" s="268"/>
      <c r="AS118" s="268"/>
      <c r="AT118" s="268"/>
      <c r="AU118" s="101"/>
      <c r="AV118" s="101"/>
      <c r="AW118" s="101"/>
      <c r="AX118" s="70"/>
      <c r="AY118" s="70"/>
      <c r="AZ118" s="70"/>
      <c r="BA118" s="70"/>
      <c r="BB118" s="70"/>
      <c r="BC118" s="70"/>
      <c r="BD118" s="70"/>
    </row>
    <row r="119" spans="1:56" ht="20.25" customHeight="1" x14ac:dyDescent="0.45">
      <c r="A119" s="70"/>
      <c r="B119" s="66"/>
      <c r="C119" s="264" t="s">
        <v>117</v>
      </c>
      <c r="D119" s="264"/>
      <c r="E119" s="264"/>
      <c r="F119" s="269"/>
      <c r="G119" s="269"/>
      <c r="H119" s="269"/>
      <c r="I119" s="269"/>
      <c r="J119" s="269"/>
      <c r="K119" s="269"/>
      <c r="L119" s="259">
        <f>SUM(F119:K119)</f>
        <v>0</v>
      </c>
      <c r="M119" s="259"/>
      <c r="N119" s="95"/>
      <c r="O119" s="95"/>
      <c r="P119" s="95"/>
      <c r="Q119" s="95"/>
      <c r="R119" s="254" t="s">
        <v>5</v>
      </c>
      <c r="S119" s="255"/>
      <c r="T119" s="260">
        <f>SUMIFS($AU$13:$AV$112,$C$13:$D$112,"訪問介護員",$E$13:$F$112,"B")+SUMIFS($AU$13:$AV$112,$C$13:$D$112,"サービス提供責任者",$E$13:$F$112,"B")</f>
        <v>0</v>
      </c>
      <c r="U119" s="261"/>
      <c r="V119" s="270">
        <f>SUMIFS($AW$13:$AX$112,$C$13:$D$112,"訪問介護員",$E$13:$F$112,"B")+SUMIFS($AW$13:$AX$112,$C$13:$D$112,"サービス提供責任者",$E$13:$F$112,"B")</f>
        <v>0</v>
      </c>
      <c r="W119" s="271"/>
      <c r="X119" s="108"/>
      <c r="Y119" s="262">
        <v>0</v>
      </c>
      <c r="Z119" s="263"/>
      <c r="AA119" s="262">
        <v>0</v>
      </c>
      <c r="AB119" s="263"/>
      <c r="AC119" s="107"/>
      <c r="AD119" s="107"/>
      <c r="AE119" s="262">
        <v>0</v>
      </c>
      <c r="AF119" s="263"/>
      <c r="AG119" s="95"/>
      <c r="AH119" s="95"/>
      <c r="AI119" s="254" t="s">
        <v>6</v>
      </c>
      <c r="AJ119" s="255"/>
      <c r="AK119" s="254" t="s">
        <v>74</v>
      </c>
      <c r="AL119" s="256"/>
      <c r="AM119" s="256"/>
      <c r="AN119" s="255"/>
      <c r="AO119" s="157"/>
      <c r="AP119" s="101"/>
      <c r="AQ119" s="267"/>
      <c r="AR119" s="267"/>
      <c r="AS119" s="267"/>
      <c r="AT119" s="267"/>
      <c r="AU119" s="101"/>
      <c r="AV119" s="101"/>
      <c r="AW119" s="101"/>
      <c r="AX119" s="70"/>
      <c r="AY119" s="70"/>
      <c r="AZ119" s="70"/>
      <c r="BA119" s="70"/>
      <c r="BB119" s="70"/>
      <c r="BC119" s="70"/>
      <c r="BD119" s="70"/>
    </row>
    <row r="120" spans="1:56" ht="20.25" customHeight="1" x14ac:dyDescent="0.45">
      <c r="A120" s="70"/>
      <c r="B120" s="66"/>
      <c r="C120" s="264" t="s">
        <v>28</v>
      </c>
      <c r="D120" s="264"/>
      <c r="E120" s="264"/>
      <c r="F120" s="259">
        <f>SUM(F118:G119)</f>
        <v>0</v>
      </c>
      <c r="G120" s="259"/>
      <c r="H120" s="259">
        <f>SUM(H118:I119)</f>
        <v>0</v>
      </c>
      <c r="I120" s="259"/>
      <c r="J120" s="259">
        <f>SUM(J118:K119)</f>
        <v>0</v>
      </c>
      <c r="K120" s="259"/>
      <c r="L120" s="259">
        <f>SUM(L118:M119)</f>
        <v>0</v>
      </c>
      <c r="M120" s="259"/>
      <c r="N120" s="95"/>
      <c r="O120" s="95"/>
      <c r="P120" s="95"/>
      <c r="Q120" s="95"/>
      <c r="R120" s="254" t="s">
        <v>6</v>
      </c>
      <c r="S120" s="255"/>
      <c r="T120" s="260">
        <f>SUMIFS($AU$13:$AV$112,$C$13:$D$112,"訪問介護員",$E$13:$F$112,"C")+SUMIFS($AU$13:$AV$112,$C$13:$D$112,"サービス提供責任者",$E$13:$F$112,"C")</f>
        <v>0</v>
      </c>
      <c r="U120" s="261"/>
      <c r="V120" s="270">
        <f>SUMIFS($AW$13:$AX$112,$C$13:$D$112,"訪問介護員",$E$13:$F$112,"C")+SUMIFS($AW$13:$AX$112,$C$13:$D$112,"サービス提供責任者",$E$13:$F$112,"C")</f>
        <v>0</v>
      </c>
      <c r="W120" s="271"/>
      <c r="X120" s="108"/>
      <c r="Y120" s="262">
        <v>0</v>
      </c>
      <c r="Z120" s="263"/>
      <c r="AA120" s="272">
        <v>0</v>
      </c>
      <c r="AB120" s="273"/>
      <c r="AC120" s="107"/>
      <c r="AD120" s="107"/>
      <c r="AE120" s="260" t="s">
        <v>37</v>
      </c>
      <c r="AF120" s="261"/>
      <c r="AG120" s="95"/>
      <c r="AH120" s="95"/>
      <c r="AI120" s="254" t="s">
        <v>7</v>
      </c>
      <c r="AJ120" s="255"/>
      <c r="AK120" s="254" t="s">
        <v>100</v>
      </c>
      <c r="AL120" s="256"/>
      <c r="AM120" s="256"/>
      <c r="AN120" s="255"/>
      <c r="AO120" s="155"/>
      <c r="AP120" s="101"/>
      <c r="AQ120" s="274"/>
      <c r="AR120" s="274"/>
      <c r="AS120" s="275"/>
      <c r="AT120" s="275"/>
      <c r="AU120" s="101"/>
      <c r="AV120" s="101"/>
      <c r="AW120" s="101"/>
      <c r="AX120" s="70"/>
      <c r="AY120" s="70"/>
      <c r="AZ120" s="70"/>
      <c r="BA120" s="70"/>
      <c r="BB120" s="70"/>
      <c r="BC120" s="70"/>
      <c r="BD120" s="70"/>
    </row>
    <row r="121" spans="1:56" ht="20.25" customHeight="1" x14ac:dyDescent="0.45">
      <c r="A121" s="70"/>
      <c r="B121" s="66"/>
      <c r="C121" s="66" t="s">
        <v>35</v>
      </c>
      <c r="L121" s="93" t="s">
        <v>30</v>
      </c>
      <c r="M121" s="103"/>
      <c r="N121" s="251"/>
      <c r="O121" s="251"/>
      <c r="P121" s="95"/>
      <c r="Q121" s="95"/>
      <c r="R121" s="254" t="s">
        <v>7</v>
      </c>
      <c r="S121" s="255"/>
      <c r="T121" s="260">
        <f>SUMIFS($AU$13:$AV$112,$C$13:$D$112,"訪問介護員",$E$13:$F$112,"D")+SUMIFS($AU$13:$AV$112,$C$13:$D$112,"サービス提供責任者",$E$13:$F$112,"D")</f>
        <v>0</v>
      </c>
      <c r="U121" s="261"/>
      <c r="V121" s="270">
        <f>SUMIFS($AW$13:$AX$112,$C$13:$D$112,"訪問介護員",$E$13:$F$112,"D")+SUMIFS($AW$13:$AX$112,$C$13:$D$112,"サービス提供責任者",$E$13:$F$112,"D")</f>
        <v>0</v>
      </c>
      <c r="W121" s="271"/>
      <c r="X121" s="108"/>
      <c r="Y121" s="262">
        <v>0</v>
      </c>
      <c r="Z121" s="263"/>
      <c r="AA121" s="272">
        <v>0</v>
      </c>
      <c r="AB121" s="273"/>
      <c r="AC121" s="107"/>
      <c r="AD121" s="107"/>
      <c r="AE121" s="260" t="s">
        <v>37</v>
      </c>
      <c r="AF121" s="261"/>
      <c r="AG121" s="95"/>
      <c r="AH121" s="95"/>
      <c r="AI121" s="95"/>
      <c r="AJ121" s="267"/>
      <c r="AK121" s="267"/>
      <c r="AL121" s="274"/>
      <c r="AM121" s="274"/>
      <c r="AN121" s="275"/>
      <c r="AO121" s="275"/>
      <c r="AP121" s="101"/>
      <c r="AQ121" s="274"/>
      <c r="AR121" s="274"/>
      <c r="AS121" s="275"/>
      <c r="AT121" s="275"/>
      <c r="AU121" s="101"/>
      <c r="AV121" s="101"/>
      <c r="AW121" s="101"/>
      <c r="AX121" s="72"/>
      <c r="AY121" s="72"/>
      <c r="AZ121" s="70"/>
      <c r="BA121" s="70"/>
      <c r="BB121" s="70"/>
      <c r="BC121" s="70"/>
      <c r="BD121" s="70"/>
    </row>
    <row r="122" spans="1:56" ht="20.25" customHeight="1" x14ac:dyDescent="0.45">
      <c r="A122" s="70"/>
      <c r="B122" s="66"/>
      <c r="D122" s="66"/>
      <c r="E122" s="66"/>
      <c r="F122" s="66"/>
      <c r="G122" s="66"/>
      <c r="H122" s="66"/>
      <c r="I122" s="66"/>
      <c r="J122" s="66"/>
      <c r="K122" s="66"/>
      <c r="L122" s="292">
        <f>L120/3</f>
        <v>0</v>
      </c>
      <c r="M122" s="292"/>
      <c r="N122" s="66"/>
      <c r="O122" s="66"/>
      <c r="P122" s="95"/>
      <c r="Q122" s="95"/>
      <c r="R122" s="254" t="s">
        <v>28</v>
      </c>
      <c r="S122" s="255"/>
      <c r="T122" s="260">
        <f>SUM(T118:U121)</f>
        <v>0</v>
      </c>
      <c r="U122" s="261"/>
      <c r="V122" s="270">
        <f>SUM(V118:W121)</f>
        <v>0</v>
      </c>
      <c r="W122" s="271"/>
      <c r="X122" s="108"/>
      <c r="Y122" s="260">
        <f>SUM(Y118:Z121)</f>
        <v>0</v>
      </c>
      <c r="Z122" s="261"/>
      <c r="AA122" s="260">
        <f>SUM(AA118:AB121)</f>
        <v>0</v>
      </c>
      <c r="AB122" s="261"/>
      <c r="AC122" s="107"/>
      <c r="AD122" s="107"/>
      <c r="AE122" s="260">
        <f>SUM(AE118:AF119)</f>
        <v>0</v>
      </c>
      <c r="AF122" s="261"/>
      <c r="AG122" s="95"/>
      <c r="AH122" s="95"/>
      <c r="AI122" s="95"/>
      <c r="AJ122" s="267"/>
      <c r="AK122" s="267"/>
      <c r="AL122" s="274"/>
      <c r="AM122" s="274"/>
      <c r="AN122" s="298"/>
      <c r="AO122" s="298"/>
      <c r="AP122" s="101"/>
      <c r="AQ122" s="109"/>
      <c r="AR122" s="109"/>
      <c r="AS122" s="275"/>
      <c r="AT122" s="275"/>
      <c r="AU122" s="101"/>
      <c r="AV122" s="101"/>
      <c r="AW122" s="101"/>
      <c r="AX122" s="72"/>
      <c r="AY122" s="72"/>
      <c r="AZ122" s="70"/>
      <c r="BA122" s="70"/>
      <c r="BB122" s="70"/>
      <c r="BC122" s="70"/>
      <c r="BD122" s="70"/>
    </row>
    <row r="123" spans="1:56" ht="20.25" customHeight="1" x14ac:dyDescent="0.45">
      <c r="A123" s="70"/>
      <c r="B123" s="66"/>
      <c r="C123" s="66"/>
      <c r="D123" s="66"/>
      <c r="E123" s="66"/>
      <c r="F123" s="66"/>
      <c r="G123" s="66"/>
      <c r="H123" s="66"/>
      <c r="I123" s="66"/>
      <c r="J123" s="66"/>
      <c r="K123" s="66"/>
      <c r="N123" s="66"/>
      <c r="O123" s="66"/>
      <c r="P123" s="95"/>
      <c r="Q123" s="95"/>
      <c r="R123" s="95"/>
      <c r="S123" s="95"/>
      <c r="T123" s="95"/>
      <c r="U123" s="95"/>
      <c r="V123" s="95"/>
      <c r="W123" s="95"/>
      <c r="X123" s="95"/>
      <c r="Y123" s="95"/>
      <c r="Z123" s="95"/>
      <c r="AA123" s="97"/>
      <c r="AB123" s="95"/>
      <c r="AC123" s="95"/>
      <c r="AD123" s="95"/>
      <c r="AE123" s="95"/>
      <c r="AF123" s="95"/>
      <c r="AG123" s="95"/>
      <c r="AH123" s="95"/>
      <c r="AI123" s="95"/>
      <c r="AJ123" s="101"/>
      <c r="AK123" s="101"/>
      <c r="AL123" s="101"/>
      <c r="AM123" s="101"/>
      <c r="AN123" s="101"/>
      <c r="AO123" s="101"/>
      <c r="AP123" s="101"/>
      <c r="AQ123" s="101"/>
      <c r="AR123" s="101"/>
      <c r="AS123" s="102"/>
      <c r="AT123" s="101"/>
      <c r="AU123" s="101"/>
      <c r="AV123" s="101"/>
      <c r="AW123" s="101"/>
      <c r="AX123" s="72"/>
      <c r="AY123" s="72"/>
      <c r="AZ123" s="70"/>
      <c r="BA123" s="70"/>
      <c r="BB123" s="70"/>
      <c r="BC123" s="70"/>
      <c r="BD123" s="70"/>
    </row>
    <row r="124" spans="1:56" ht="20.25" customHeight="1" x14ac:dyDescent="0.45">
      <c r="A124" s="70"/>
      <c r="B124" s="66"/>
      <c r="C124" s="66"/>
      <c r="D124" s="66"/>
      <c r="E124" s="66"/>
      <c r="F124" s="66"/>
      <c r="G124" s="66"/>
      <c r="H124" s="66"/>
      <c r="I124" s="66"/>
      <c r="J124" s="66"/>
      <c r="K124" s="66"/>
      <c r="L124" s="66"/>
      <c r="M124" s="66"/>
      <c r="N124" s="66"/>
      <c r="O124" s="66"/>
      <c r="P124" s="95"/>
      <c r="Q124" s="95"/>
      <c r="R124" s="97" t="s">
        <v>66</v>
      </c>
      <c r="S124" s="95"/>
      <c r="T124" s="95"/>
      <c r="U124" s="95"/>
      <c r="V124" s="95"/>
      <c r="W124" s="95"/>
      <c r="X124" s="103" t="s">
        <v>126</v>
      </c>
      <c r="Y124" s="296" t="s">
        <v>127</v>
      </c>
      <c r="Z124" s="297"/>
      <c r="AA124" s="95"/>
      <c r="AB124" s="103"/>
      <c r="AC124" s="95"/>
      <c r="AD124" s="95"/>
      <c r="AE124" s="95"/>
      <c r="AF124" s="95"/>
      <c r="AG124" s="95"/>
      <c r="AH124" s="95"/>
      <c r="AI124" s="95"/>
      <c r="AJ124" s="102"/>
      <c r="AK124" s="101"/>
      <c r="AL124" s="101"/>
      <c r="AM124" s="101"/>
      <c r="AN124" s="101"/>
      <c r="AO124" s="101"/>
      <c r="AP124" s="101"/>
      <c r="AQ124" s="110"/>
      <c r="AR124" s="110"/>
      <c r="AS124" s="154"/>
      <c r="AT124" s="154"/>
      <c r="AU124" s="101"/>
      <c r="AV124" s="101"/>
      <c r="AW124" s="101"/>
      <c r="AX124" s="72"/>
      <c r="AY124" s="72"/>
      <c r="AZ124" s="70"/>
      <c r="BA124" s="70"/>
      <c r="BB124" s="70"/>
      <c r="BC124" s="70"/>
      <c r="BD124" s="70"/>
    </row>
    <row r="125" spans="1:56" ht="20.25" customHeight="1" x14ac:dyDescent="0.2">
      <c r="A125" s="70"/>
      <c r="B125" s="66"/>
      <c r="C125" s="43"/>
      <c r="D125" s="94"/>
      <c r="E125" s="94"/>
      <c r="F125" s="95"/>
      <c r="G125" s="95"/>
      <c r="H125" s="95"/>
      <c r="I125" s="95"/>
      <c r="J125" s="95"/>
      <c r="K125" s="95"/>
      <c r="L125" s="96" t="s">
        <v>124</v>
      </c>
      <c r="M125" s="97"/>
      <c r="N125" s="97"/>
      <c r="O125" s="98"/>
      <c r="P125" s="95"/>
      <c r="Q125" s="95"/>
      <c r="R125" s="95" t="s">
        <v>60</v>
      </c>
      <c r="S125" s="95"/>
      <c r="T125" s="95"/>
      <c r="U125" s="95"/>
      <c r="V125" s="95"/>
      <c r="W125" s="95" t="s">
        <v>61</v>
      </c>
      <c r="X125" s="95"/>
      <c r="Y125" s="95"/>
      <c r="Z125" s="95"/>
      <c r="AA125" s="97"/>
      <c r="AB125" s="95"/>
      <c r="AC125" s="95"/>
      <c r="AD125" s="95"/>
      <c r="AE125" s="95"/>
      <c r="AF125" s="95"/>
      <c r="AG125" s="95"/>
      <c r="AH125" s="95"/>
      <c r="AI125" s="95"/>
      <c r="AJ125" s="101"/>
      <c r="AK125" s="101"/>
      <c r="AL125" s="101"/>
      <c r="AM125" s="101"/>
      <c r="AN125" s="101"/>
      <c r="AO125" s="101"/>
      <c r="AP125" s="101"/>
      <c r="AQ125" s="101"/>
      <c r="AR125" s="101"/>
      <c r="AS125" s="102"/>
      <c r="AT125" s="101"/>
      <c r="AU125" s="101"/>
      <c r="AV125" s="101"/>
      <c r="AW125" s="101"/>
      <c r="AX125" s="72"/>
      <c r="AY125" s="72"/>
      <c r="AZ125" s="70"/>
      <c r="BA125" s="70"/>
      <c r="BB125" s="70"/>
      <c r="BC125" s="70"/>
      <c r="BD125" s="70"/>
    </row>
    <row r="126" spans="1:56" ht="20.25" customHeight="1" x14ac:dyDescent="0.45">
      <c r="A126" s="70"/>
      <c r="B126" s="66"/>
      <c r="C126" s="99" t="s">
        <v>34</v>
      </c>
      <c r="D126" s="99"/>
      <c r="E126" s="95"/>
      <c r="F126" s="99" t="s">
        <v>36</v>
      </c>
      <c r="G126" s="99"/>
      <c r="H126" s="95"/>
      <c r="I126" s="100"/>
      <c r="J126" s="100"/>
      <c r="K126" s="95"/>
      <c r="L126" s="93" t="s">
        <v>69</v>
      </c>
      <c r="M126" s="93"/>
      <c r="N126" s="93"/>
      <c r="O126" s="95"/>
      <c r="P126" s="95"/>
      <c r="Q126" s="95"/>
      <c r="R126" s="95" t="str">
        <f>IF($Y$124="週","対象時間数（週平均）","対象時間数（当月合計）")</f>
        <v>対象時間数（週平均）</v>
      </c>
      <c r="S126" s="95"/>
      <c r="T126" s="95"/>
      <c r="U126" s="95"/>
      <c r="V126" s="95"/>
      <c r="W126" s="95" t="str">
        <f>IF($Y$124="週","週に勤務すべき時間数","当月に勤務すべき時間数")</f>
        <v>週に勤務すべき時間数</v>
      </c>
      <c r="X126" s="95"/>
      <c r="Y126" s="95"/>
      <c r="Z126" s="95"/>
      <c r="AA126" s="97"/>
      <c r="AB126" s="252" t="s">
        <v>62</v>
      </c>
      <c r="AC126" s="252"/>
      <c r="AD126" s="252"/>
      <c r="AE126" s="252"/>
      <c r="AF126" s="95"/>
      <c r="AG126" s="95"/>
      <c r="AH126" s="95"/>
      <c r="AI126" s="95"/>
      <c r="AJ126" s="101"/>
      <c r="AK126" s="101"/>
      <c r="AL126" s="101"/>
      <c r="AM126" s="101"/>
      <c r="AN126" s="101"/>
      <c r="AO126" s="101"/>
      <c r="AP126" s="101"/>
      <c r="AQ126" s="101"/>
      <c r="AR126" s="101"/>
      <c r="AS126" s="102"/>
      <c r="AT126" s="101"/>
      <c r="AU126" s="101"/>
      <c r="AV126" s="101"/>
      <c r="AW126" s="101"/>
      <c r="AX126" s="72"/>
      <c r="AY126" s="72"/>
      <c r="AZ126" s="70"/>
      <c r="BA126" s="70"/>
      <c r="BB126" s="70"/>
      <c r="BC126" s="70"/>
      <c r="BD126" s="70"/>
    </row>
    <row r="127" spans="1:56" ht="20.25" customHeight="1" x14ac:dyDescent="0.45">
      <c r="A127" s="70"/>
      <c r="B127" s="66"/>
      <c r="C127" s="276">
        <f>L122</f>
        <v>0</v>
      </c>
      <c r="D127" s="277"/>
      <c r="E127" s="153" t="s">
        <v>31</v>
      </c>
      <c r="F127" s="278">
        <v>40</v>
      </c>
      <c r="G127" s="279"/>
      <c r="H127" s="153" t="s">
        <v>32</v>
      </c>
      <c r="I127" s="280">
        <f>C127/F127</f>
        <v>0</v>
      </c>
      <c r="J127" s="281"/>
      <c r="K127" s="153" t="s">
        <v>33</v>
      </c>
      <c r="L127" s="282">
        <f>IF(C127&lt;40,1,ROUNDUP(I127,1))</f>
        <v>1</v>
      </c>
      <c r="M127" s="283"/>
      <c r="N127" s="284"/>
      <c r="O127" s="95"/>
      <c r="P127" s="95"/>
      <c r="Q127" s="95"/>
      <c r="R127" s="285">
        <f>IF($Y$124="週",AA122,Y122)</f>
        <v>0</v>
      </c>
      <c r="S127" s="286"/>
      <c r="T127" s="286"/>
      <c r="U127" s="287"/>
      <c r="V127" s="153" t="s">
        <v>31</v>
      </c>
      <c r="W127" s="254">
        <f>IF($Y$124="週",$AV$5,$AZ$5)</f>
        <v>40</v>
      </c>
      <c r="X127" s="256"/>
      <c r="Y127" s="256"/>
      <c r="Z127" s="255"/>
      <c r="AA127" s="153" t="s">
        <v>32</v>
      </c>
      <c r="AB127" s="288">
        <f>ROUNDDOWN(R127/W127,1)</f>
        <v>0</v>
      </c>
      <c r="AC127" s="289"/>
      <c r="AD127" s="289"/>
      <c r="AE127" s="290"/>
      <c r="AF127" s="95"/>
      <c r="AG127" s="95"/>
      <c r="AH127" s="95"/>
      <c r="AI127" s="95"/>
      <c r="AJ127" s="291"/>
      <c r="AK127" s="291"/>
      <c r="AL127" s="291"/>
      <c r="AM127" s="291"/>
      <c r="AN127" s="157"/>
      <c r="AO127" s="267"/>
      <c r="AP127" s="267"/>
      <c r="AQ127" s="267"/>
      <c r="AR127" s="267"/>
      <c r="AS127" s="157"/>
      <c r="AT127" s="257"/>
      <c r="AU127" s="257"/>
      <c r="AV127" s="257"/>
      <c r="AW127" s="257"/>
      <c r="AX127" s="72"/>
      <c r="AY127" s="72"/>
      <c r="AZ127" s="70"/>
      <c r="BA127" s="70"/>
      <c r="BB127" s="70"/>
      <c r="BC127" s="70"/>
      <c r="BD127" s="70"/>
    </row>
    <row r="128" spans="1:56" ht="20.25" customHeight="1" x14ac:dyDescent="0.45">
      <c r="A128" s="70"/>
      <c r="B128" s="66"/>
      <c r="C128" s="66"/>
      <c r="D128" s="95"/>
      <c r="E128" s="95"/>
      <c r="F128" s="95"/>
      <c r="G128" s="95"/>
      <c r="H128" s="95"/>
      <c r="I128" s="95"/>
      <c r="J128" s="95"/>
      <c r="K128" s="95"/>
      <c r="L128" s="95" t="s">
        <v>103</v>
      </c>
      <c r="M128" s="95"/>
      <c r="N128" s="95"/>
      <c r="O128" s="95"/>
      <c r="P128" s="95"/>
      <c r="Q128" s="95"/>
      <c r="R128" s="95"/>
      <c r="S128" s="95"/>
      <c r="T128" s="95"/>
      <c r="U128" s="95"/>
      <c r="V128" s="95"/>
      <c r="W128" s="95"/>
      <c r="X128" s="95"/>
      <c r="Y128" s="95"/>
      <c r="Z128" s="95"/>
      <c r="AA128" s="97"/>
      <c r="AB128" s="95" t="s">
        <v>102</v>
      </c>
      <c r="AC128" s="95"/>
      <c r="AD128" s="95"/>
      <c r="AE128" s="95"/>
      <c r="AF128" s="95"/>
      <c r="AG128" s="95"/>
      <c r="AH128" s="95"/>
      <c r="AI128" s="95"/>
      <c r="AJ128" s="101"/>
      <c r="AK128" s="101"/>
      <c r="AL128" s="101"/>
      <c r="AM128" s="101"/>
      <c r="AN128" s="101"/>
      <c r="AO128" s="101"/>
      <c r="AP128" s="101"/>
      <c r="AQ128" s="101"/>
      <c r="AR128" s="101"/>
      <c r="AS128" s="102"/>
      <c r="AT128" s="101"/>
      <c r="AU128" s="101"/>
      <c r="AV128" s="101"/>
      <c r="AW128" s="101"/>
      <c r="AX128" s="72"/>
      <c r="AY128" s="72"/>
      <c r="AZ128" s="70"/>
      <c r="BA128" s="70"/>
      <c r="BB128" s="70"/>
      <c r="BC128" s="70"/>
      <c r="BD128" s="70"/>
    </row>
    <row r="129" spans="1:58" ht="20.25" customHeight="1" x14ac:dyDescent="0.45">
      <c r="A129" s="70"/>
      <c r="B129" s="66"/>
      <c r="C129" s="66" t="s">
        <v>134</v>
      </c>
      <c r="D129" s="95"/>
      <c r="E129" s="95"/>
      <c r="F129" s="95"/>
      <c r="G129" s="95"/>
      <c r="H129" s="95"/>
      <c r="I129" s="95"/>
      <c r="J129" s="95"/>
      <c r="K129" s="95"/>
      <c r="L129" s="95"/>
      <c r="M129" s="95"/>
      <c r="N129" s="95"/>
      <c r="O129" s="95"/>
      <c r="P129" s="95"/>
      <c r="Q129" s="95"/>
      <c r="R129" s="95" t="s">
        <v>65</v>
      </c>
      <c r="S129" s="95"/>
      <c r="T129" s="95"/>
      <c r="U129" s="95"/>
      <c r="V129" s="95"/>
      <c r="W129" s="95"/>
      <c r="X129" s="95"/>
      <c r="Y129" s="95"/>
      <c r="Z129" s="95"/>
      <c r="AA129" s="97"/>
      <c r="AB129" s="95"/>
      <c r="AC129" s="95"/>
      <c r="AD129" s="95"/>
      <c r="AE129" s="95"/>
      <c r="AF129" s="95"/>
      <c r="AG129" s="95"/>
      <c r="AH129" s="95"/>
      <c r="AI129" s="95"/>
      <c r="AJ129" s="95"/>
      <c r="AK129" s="104"/>
      <c r="AL129" s="105"/>
      <c r="AM129" s="105"/>
      <c r="AN129" s="95"/>
      <c r="AO129" s="95"/>
      <c r="AP129" s="95"/>
      <c r="AQ129" s="95"/>
      <c r="AR129" s="95"/>
      <c r="AS129" s="95"/>
      <c r="AT129" s="95"/>
      <c r="AU129" s="95"/>
      <c r="AV129" s="66"/>
      <c r="AW129" s="66"/>
      <c r="AX129" s="72"/>
      <c r="AY129" s="72"/>
      <c r="AZ129" s="70"/>
      <c r="BA129" s="70"/>
      <c r="BB129" s="70"/>
      <c r="BC129" s="70"/>
      <c r="BD129" s="70"/>
    </row>
    <row r="130" spans="1:58" ht="20.25" customHeight="1" x14ac:dyDescent="0.45">
      <c r="A130" s="70"/>
      <c r="B130" s="66"/>
      <c r="C130" s="66"/>
      <c r="D130" s="95" t="s">
        <v>135</v>
      </c>
      <c r="E130" s="95"/>
      <c r="F130" s="95"/>
      <c r="G130" s="95"/>
      <c r="H130" s="95"/>
      <c r="I130" s="95"/>
      <c r="J130" s="95"/>
      <c r="K130" s="95"/>
      <c r="L130" s="95"/>
      <c r="M130" s="95"/>
      <c r="N130" s="95"/>
      <c r="O130" s="95"/>
      <c r="P130" s="95"/>
      <c r="Q130" s="95"/>
      <c r="R130" s="95" t="s">
        <v>68</v>
      </c>
      <c r="S130" s="95"/>
      <c r="T130" s="95"/>
      <c r="U130" s="95"/>
      <c r="V130" s="95"/>
      <c r="W130" s="95"/>
      <c r="X130" s="95"/>
      <c r="Y130" s="95"/>
      <c r="Z130" s="95"/>
      <c r="AA130" s="97"/>
      <c r="AB130" s="153"/>
      <c r="AC130" s="153"/>
      <c r="AD130" s="153"/>
      <c r="AE130" s="153"/>
      <c r="AF130" s="95"/>
      <c r="AG130" s="95"/>
      <c r="AH130" s="95"/>
      <c r="AI130" s="95"/>
      <c r="AJ130" s="95"/>
      <c r="AK130" s="104"/>
      <c r="AL130" s="105"/>
      <c r="AM130" s="105"/>
      <c r="AN130" s="95"/>
      <c r="AO130" s="95"/>
      <c r="AP130" s="95"/>
      <c r="AQ130" s="95"/>
      <c r="AR130" s="95"/>
      <c r="AS130" s="95"/>
      <c r="AT130" s="95"/>
      <c r="AU130" s="95"/>
      <c r="AV130" s="66"/>
      <c r="AW130" s="66"/>
      <c r="AX130" s="72"/>
      <c r="AY130" s="72"/>
      <c r="AZ130" s="70"/>
      <c r="BA130" s="70"/>
      <c r="BB130" s="70"/>
      <c r="BC130" s="70"/>
      <c r="BD130" s="70"/>
    </row>
    <row r="131" spans="1:58" ht="20.25" customHeight="1" x14ac:dyDescent="0.45">
      <c r="A131" s="70"/>
      <c r="B131" s="66"/>
      <c r="C131" s="66" t="s">
        <v>38</v>
      </c>
      <c r="D131" s="95"/>
      <c r="E131" s="95"/>
      <c r="F131" s="95"/>
      <c r="G131" s="95"/>
      <c r="H131" s="95"/>
      <c r="I131" s="95"/>
      <c r="J131" s="95"/>
      <c r="K131" s="95"/>
      <c r="L131" s="95"/>
      <c r="M131" s="95"/>
      <c r="N131" s="95"/>
      <c r="O131" s="95"/>
      <c r="P131" s="95"/>
      <c r="Q131" s="95"/>
      <c r="R131" s="66" t="s">
        <v>63</v>
      </c>
      <c r="S131" s="66"/>
      <c r="T131" s="66"/>
      <c r="U131" s="66"/>
      <c r="V131" s="66"/>
      <c r="W131" s="95" t="s">
        <v>67</v>
      </c>
      <c r="X131" s="66"/>
      <c r="Y131" s="66"/>
      <c r="Z131" s="66"/>
      <c r="AA131" s="66"/>
      <c r="AB131" s="252" t="s">
        <v>28</v>
      </c>
      <c r="AC131" s="252"/>
      <c r="AD131" s="252"/>
      <c r="AE131" s="252"/>
      <c r="AF131" s="95"/>
      <c r="AG131" s="95"/>
      <c r="AH131" s="95"/>
      <c r="AI131" s="95"/>
      <c r="AJ131" s="95"/>
      <c r="AK131" s="104"/>
      <c r="AL131" s="105"/>
      <c r="AM131" s="105"/>
      <c r="AN131" s="95"/>
      <c r="AO131" s="95"/>
      <c r="AP131" s="95"/>
      <c r="AQ131" s="95"/>
      <c r="AR131" s="95"/>
      <c r="AS131" s="95"/>
      <c r="AT131" s="95"/>
      <c r="AU131" s="95"/>
      <c r="AV131" s="66"/>
      <c r="AW131" s="66"/>
      <c r="AX131" s="72"/>
      <c r="AY131" s="72"/>
      <c r="AZ131" s="70"/>
      <c r="BA131" s="70"/>
      <c r="BB131" s="70"/>
      <c r="BC131" s="70"/>
      <c r="BD131" s="70"/>
    </row>
    <row r="132" spans="1:58" ht="20.25" customHeight="1" x14ac:dyDescent="0.45">
      <c r="A132" s="70"/>
      <c r="B132" s="66"/>
      <c r="C132" s="66" t="s">
        <v>39</v>
      </c>
      <c r="D132" s="95"/>
      <c r="E132" s="95"/>
      <c r="F132" s="95"/>
      <c r="G132" s="95"/>
      <c r="H132" s="95"/>
      <c r="I132" s="95"/>
      <c r="J132" s="95"/>
      <c r="K132" s="95"/>
      <c r="L132" s="95"/>
      <c r="M132" s="95"/>
      <c r="N132" s="95"/>
      <c r="O132" s="95"/>
      <c r="P132" s="95"/>
      <c r="Q132" s="95"/>
      <c r="R132" s="285">
        <f>AE122</f>
        <v>0</v>
      </c>
      <c r="S132" s="286"/>
      <c r="T132" s="286"/>
      <c r="U132" s="287"/>
      <c r="V132" s="153" t="s">
        <v>115</v>
      </c>
      <c r="W132" s="288">
        <f>AB127</f>
        <v>0</v>
      </c>
      <c r="X132" s="289"/>
      <c r="Y132" s="289"/>
      <c r="Z132" s="290"/>
      <c r="AA132" s="153" t="s">
        <v>32</v>
      </c>
      <c r="AB132" s="293">
        <f>ROUNDDOWN(R132+W132,1)</f>
        <v>0</v>
      </c>
      <c r="AC132" s="294"/>
      <c r="AD132" s="294"/>
      <c r="AE132" s="295"/>
      <c r="AF132" s="95"/>
      <c r="AG132" s="95"/>
      <c r="AH132" s="95"/>
      <c r="AI132" s="95"/>
      <c r="AJ132" s="95"/>
      <c r="AK132" s="104"/>
      <c r="AL132" s="105"/>
      <c r="AM132" s="105"/>
      <c r="AN132" s="95"/>
      <c r="AO132" s="95"/>
      <c r="AP132" s="95"/>
      <c r="AQ132" s="95"/>
      <c r="AR132" s="95"/>
      <c r="AS132" s="95"/>
      <c r="AT132" s="95"/>
      <c r="AU132" s="95"/>
      <c r="AV132" s="66"/>
      <c r="AW132" s="66"/>
      <c r="AX132" s="72"/>
      <c r="AY132" s="72"/>
      <c r="AZ132" s="70"/>
      <c r="BA132" s="70"/>
      <c r="BB132" s="70"/>
      <c r="BC132" s="70"/>
      <c r="BD132" s="70"/>
    </row>
    <row r="133" spans="1:58" ht="20.25" customHeight="1" x14ac:dyDescent="0.45">
      <c r="A133" s="70"/>
      <c r="B133" s="66"/>
      <c r="C133" s="66" t="s">
        <v>40</v>
      </c>
      <c r="D133" s="94"/>
      <c r="E133" s="94"/>
      <c r="F133" s="66"/>
      <c r="G133" s="95"/>
      <c r="H133" s="95"/>
      <c r="I133" s="95"/>
      <c r="J133" s="95"/>
      <c r="K133" s="95"/>
      <c r="L133" s="95"/>
      <c r="M133" s="95"/>
      <c r="N133" s="95"/>
      <c r="O133" s="95"/>
      <c r="P133" s="95"/>
      <c r="Q133" s="95"/>
      <c r="R133" s="95"/>
      <c r="S133" s="95"/>
      <c r="T133" s="95"/>
      <c r="U133" s="95"/>
      <c r="V133" s="95"/>
      <c r="W133" s="95"/>
      <c r="X133" s="95"/>
      <c r="Y133" s="95"/>
      <c r="Z133" s="95"/>
      <c r="AA133" s="95"/>
      <c r="AB133" s="95"/>
      <c r="AC133" s="97"/>
      <c r="AD133" s="95"/>
      <c r="AE133" s="95"/>
      <c r="AF133" s="95"/>
      <c r="AG133" s="95"/>
      <c r="AH133" s="95"/>
      <c r="AI133" s="95"/>
      <c r="AJ133" s="95"/>
      <c r="AK133" s="104"/>
      <c r="AL133" s="105"/>
      <c r="AM133" s="105"/>
      <c r="AN133" s="95"/>
      <c r="AO133" s="95"/>
      <c r="AP133" s="95"/>
      <c r="AQ133" s="95"/>
      <c r="AR133" s="95"/>
      <c r="AS133" s="95"/>
      <c r="AT133" s="95"/>
      <c r="AU133" s="95"/>
      <c r="AV133" s="66"/>
      <c r="AW133" s="66"/>
      <c r="AX133" s="70"/>
      <c r="AY133" s="70"/>
      <c r="AZ133" s="70"/>
      <c r="BA133" s="70"/>
      <c r="BB133" s="70"/>
      <c r="BC133" s="70"/>
      <c r="BD133" s="70"/>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299" t="s">
        <v>123</v>
      </c>
      <c r="F4" s="299"/>
      <c r="G4" s="299"/>
      <c r="H4" s="299"/>
      <c r="I4" s="299"/>
      <c r="J4" s="299"/>
    </row>
    <row r="5" spans="1:10" s="11" customFormat="1" ht="20.25" customHeight="1" x14ac:dyDescent="0.45">
      <c r="A5" s="28"/>
      <c r="B5" s="13" t="s">
        <v>122</v>
      </c>
      <c r="C5" s="13"/>
      <c r="E5" s="299"/>
      <c r="F5" s="299"/>
      <c r="G5" s="299"/>
      <c r="H5" s="299"/>
      <c r="I5" s="299"/>
      <c r="J5" s="299"/>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4" t="s">
        <v>146</v>
      </c>
      <c r="B61" s="25"/>
      <c r="C61" s="25"/>
      <c r="D61" s="13"/>
      <c r="E61" s="13"/>
    </row>
    <row r="62" spans="1:55" s="11" customFormat="1" ht="20.25" customHeight="1" x14ac:dyDescent="0.45">
      <c r="A62" s="83" t="s">
        <v>147</v>
      </c>
      <c r="B62" s="25"/>
      <c r="C62" s="25"/>
      <c r="D62" s="29"/>
      <c r="E62" s="29"/>
    </row>
    <row r="63" spans="1:55" s="11" customFormat="1" ht="20.25" customHeight="1" x14ac:dyDescent="0.45">
      <c r="A63" s="84" t="s">
        <v>148</v>
      </c>
      <c r="B63" s="25"/>
      <c r="C63" s="25"/>
      <c r="D63" s="29"/>
      <c r="E63" s="29"/>
    </row>
    <row r="64" spans="1:55" s="11" customFormat="1" ht="20.25" customHeight="1" x14ac:dyDescent="0.45">
      <c r="A64" s="83" t="s">
        <v>149</v>
      </c>
      <c r="B64" s="25"/>
      <c r="C64" s="25"/>
      <c r="D64" s="29"/>
      <c r="E64" s="29"/>
    </row>
    <row r="65" spans="1:5" s="11" customFormat="1" ht="20.25" customHeight="1" x14ac:dyDescent="0.45">
      <c r="A65" s="84" t="s">
        <v>160</v>
      </c>
      <c r="B65" s="25"/>
      <c r="C65" s="25"/>
      <c r="D65" s="29"/>
      <c r="E65" s="29"/>
    </row>
    <row r="66" spans="1:5" s="11" customFormat="1" ht="20.25" customHeight="1" x14ac:dyDescent="0.45">
      <c r="A66" s="84" t="s">
        <v>161</v>
      </c>
      <c r="B66" s="25"/>
      <c r="C66" s="25"/>
      <c r="D66" s="29"/>
      <c r="E66" s="29"/>
    </row>
    <row r="67" spans="1:5" s="11" customFormat="1" ht="20.25" customHeight="1" x14ac:dyDescent="0.45">
      <c r="A67" s="84"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15" sqref="D15"/>
    </sheetView>
  </sheetViews>
  <sheetFormatPr defaultColWidth="9" defaultRowHeight="26.4" x14ac:dyDescent="0.45"/>
  <cols>
    <col min="1" max="1" width="2" style="111" customWidth="1"/>
    <col min="2" max="2" width="7.09765625" style="111" bestFit="1" customWidth="1"/>
    <col min="3" max="11" width="40.59765625" style="111" customWidth="1"/>
    <col min="12" max="16384" width="9" style="111"/>
  </cols>
  <sheetData>
    <row r="1" spans="2:11" x14ac:dyDescent="0.45">
      <c r="B1" s="111" t="s">
        <v>106</v>
      </c>
    </row>
    <row r="3" spans="2:11" x14ac:dyDescent="0.45">
      <c r="B3" s="112" t="s">
        <v>107</v>
      </c>
      <c r="C3" s="112" t="s">
        <v>108</v>
      </c>
    </row>
    <row r="4" spans="2:11" x14ac:dyDescent="0.45">
      <c r="B4" s="112">
        <v>1</v>
      </c>
      <c r="C4" s="143" t="s">
        <v>163</v>
      </c>
    </row>
    <row r="5" spans="2:11" x14ac:dyDescent="0.45">
      <c r="B5" s="112">
        <v>2</v>
      </c>
      <c r="C5" s="143" t="s">
        <v>164</v>
      </c>
    </row>
    <row r="6" spans="2:11" x14ac:dyDescent="0.45">
      <c r="B6" s="112">
        <v>3</v>
      </c>
      <c r="C6" s="113"/>
    </row>
    <row r="7" spans="2:11" x14ac:dyDescent="0.45">
      <c r="B7" s="112">
        <v>4</v>
      </c>
      <c r="C7" s="113"/>
    </row>
    <row r="8" spans="2:11" x14ac:dyDescent="0.45">
      <c r="B8" s="112">
        <v>5</v>
      </c>
      <c r="C8" s="113"/>
    </row>
    <row r="10" spans="2:11" x14ac:dyDescent="0.45">
      <c r="B10" s="111" t="s">
        <v>105</v>
      </c>
    </row>
    <row r="11" spans="2:11" ht="27" thickBot="1" x14ac:dyDescent="0.5"/>
    <row r="12" spans="2:11" ht="27" thickBot="1" x14ac:dyDescent="0.5">
      <c r="B12" s="144" t="s">
        <v>90</v>
      </c>
      <c r="C12" s="114" t="s">
        <v>2</v>
      </c>
      <c r="D12" s="115" t="s">
        <v>42</v>
      </c>
      <c r="E12" s="116" t="s">
        <v>41</v>
      </c>
      <c r="F12" s="115" t="s">
        <v>133</v>
      </c>
      <c r="G12" s="117" t="s">
        <v>133</v>
      </c>
      <c r="H12" s="117" t="s">
        <v>133</v>
      </c>
      <c r="I12" s="117" t="s">
        <v>133</v>
      </c>
      <c r="J12" s="117" t="s">
        <v>133</v>
      </c>
      <c r="K12" s="118" t="s">
        <v>133</v>
      </c>
    </row>
    <row r="13" spans="2:11" x14ac:dyDescent="0.45">
      <c r="B13" s="300" t="s">
        <v>91</v>
      </c>
      <c r="C13" s="119" t="s">
        <v>49</v>
      </c>
      <c r="D13" s="145" t="s">
        <v>3</v>
      </c>
      <c r="E13" s="146" t="s">
        <v>3</v>
      </c>
      <c r="F13" s="120"/>
      <c r="G13" s="121"/>
      <c r="H13" s="121"/>
      <c r="I13" s="121"/>
      <c r="J13" s="121"/>
      <c r="K13" s="122"/>
    </row>
    <row r="14" spans="2:11" x14ac:dyDescent="0.45">
      <c r="B14" s="300"/>
      <c r="C14" s="123" t="s">
        <v>49</v>
      </c>
      <c r="D14" s="147" t="s">
        <v>50</v>
      </c>
      <c r="E14" s="148" t="s">
        <v>43</v>
      </c>
      <c r="F14" s="124"/>
      <c r="G14" s="113"/>
      <c r="H14" s="113"/>
      <c r="I14" s="113"/>
      <c r="J14" s="113"/>
      <c r="K14" s="125"/>
    </row>
    <row r="15" spans="2:11" x14ac:dyDescent="0.45">
      <c r="B15" s="300"/>
      <c r="C15" s="123" t="s">
        <v>49</v>
      </c>
      <c r="D15" s="149" t="s">
        <v>51</v>
      </c>
      <c r="E15" s="150" t="s">
        <v>44</v>
      </c>
      <c r="F15" s="126"/>
      <c r="G15" s="113"/>
      <c r="H15" s="113"/>
      <c r="I15" s="113"/>
      <c r="J15" s="113"/>
      <c r="K15" s="125"/>
    </row>
    <row r="16" spans="2:11" x14ac:dyDescent="0.45">
      <c r="B16" s="300"/>
      <c r="C16" s="123" t="s">
        <v>49</v>
      </c>
      <c r="D16" s="149" t="s">
        <v>114</v>
      </c>
      <c r="E16" s="150" t="s">
        <v>109</v>
      </c>
      <c r="F16" s="126"/>
      <c r="G16" s="113"/>
      <c r="H16" s="113"/>
      <c r="I16" s="113"/>
      <c r="J16" s="113"/>
      <c r="K16" s="125"/>
    </row>
    <row r="17" spans="2:11" x14ac:dyDescent="0.45">
      <c r="B17" s="300"/>
      <c r="C17" s="123" t="s">
        <v>49</v>
      </c>
      <c r="D17" s="149" t="s">
        <v>48</v>
      </c>
      <c r="E17" s="150" t="s">
        <v>110</v>
      </c>
      <c r="F17" s="126"/>
      <c r="G17" s="113"/>
      <c r="H17" s="113"/>
      <c r="I17" s="113"/>
      <c r="J17" s="113"/>
      <c r="K17" s="125"/>
    </row>
    <row r="18" spans="2:11" x14ac:dyDescent="0.45">
      <c r="B18" s="300"/>
      <c r="C18" s="123" t="s">
        <v>49</v>
      </c>
      <c r="D18" s="149" t="s">
        <v>46</v>
      </c>
      <c r="E18" s="150" t="s">
        <v>111</v>
      </c>
      <c r="F18" s="126"/>
      <c r="G18" s="113"/>
      <c r="H18" s="113"/>
      <c r="I18" s="113"/>
      <c r="J18" s="113"/>
      <c r="K18" s="125"/>
    </row>
    <row r="19" spans="2:11" x14ac:dyDescent="0.45">
      <c r="B19" s="300"/>
      <c r="C19" s="123" t="s">
        <v>49</v>
      </c>
      <c r="D19" s="149" t="s">
        <v>119</v>
      </c>
      <c r="E19" s="150" t="s">
        <v>45</v>
      </c>
      <c r="F19" s="126"/>
      <c r="G19" s="113"/>
      <c r="H19" s="113"/>
      <c r="I19" s="113"/>
      <c r="J19" s="113"/>
      <c r="K19" s="125"/>
    </row>
    <row r="20" spans="2:11" x14ac:dyDescent="0.45">
      <c r="B20" s="300"/>
      <c r="C20" s="123" t="s">
        <v>49</v>
      </c>
      <c r="D20" s="149" t="s">
        <v>133</v>
      </c>
      <c r="E20" s="150" t="s">
        <v>46</v>
      </c>
      <c r="F20" s="126"/>
      <c r="G20" s="113"/>
      <c r="H20" s="113"/>
      <c r="I20" s="113"/>
      <c r="J20" s="113"/>
      <c r="K20" s="125"/>
    </row>
    <row r="21" spans="2:11" x14ac:dyDescent="0.45">
      <c r="B21" s="300"/>
      <c r="C21" s="123" t="s">
        <v>49</v>
      </c>
      <c r="D21" s="149" t="s">
        <v>133</v>
      </c>
      <c r="E21" s="150" t="s">
        <v>47</v>
      </c>
      <c r="F21" s="126"/>
      <c r="G21" s="113"/>
      <c r="H21" s="113"/>
      <c r="I21" s="113"/>
      <c r="J21" s="113"/>
      <c r="K21" s="125"/>
    </row>
    <row r="22" spans="2:11" x14ac:dyDescent="0.45">
      <c r="B22" s="300"/>
      <c r="C22" s="123" t="s">
        <v>49</v>
      </c>
      <c r="D22" s="150" t="s">
        <v>133</v>
      </c>
      <c r="E22" s="150" t="s">
        <v>133</v>
      </c>
      <c r="F22" s="126"/>
      <c r="G22" s="113"/>
      <c r="H22" s="113"/>
      <c r="I22" s="113"/>
      <c r="J22" s="113"/>
      <c r="K22" s="125"/>
    </row>
    <row r="23" spans="2:11" x14ac:dyDescent="0.45">
      <c r="B23" s="300"/>
      <c r="C23" s="123" t="s">
        <v>49</v>
      </c>
      <c r="D23" s="150" t="s">
        <v>133</v>
      </c>
      <c r="E23" s="150" t="s">
        <v>133</v>
      </c>
      <c r="F23" s="126"/>
      <c r="G23" s="113"/>
      <c r="H23" s="113"/>
      <c r="I23" s="113"/>
      <c r="J23" s="113"/>
      <c r="K23" s="125"/>
    </row>
    <row r="24" spans="2:11" x14ac:dyDescent="0.45">
      <c r="B24" s="300"/>
      <c r="C24" s="123" t="s">
        <v>49</v>
      </c>
      <c r="D24" s="150" t="s">
        <v>133</v>
      </c>
      <c r="E24" s="150" t="s">
        <v>133</v>
      </c>
      <c r="F24" s="126"/>
      <c r="G24" s="113"/>
      <c r="H24" s="113"/>
      <c r="I24" s="113"/>
      <c r="J24" s="113"/>
      <c r="K24" s="125"/>
    </row>
    <row r="25" spans="2:11" ht="27" thickBot="1" x14ac:dyDescent="0.5">
      <c r="B25" s="301"/>
      <c r="C25" s="127" t="s">
        <v>49</v>
      </c>
      <c r="D25" s="151" t="s">
        <v>133</v>
      </c>
      <c r="E25" s="152" t="s">
        <v>133</v>
      </c>
      <c r="F25" s="129"/>
      <c r="G25" s="128"/>
      <c r="H25" s="128"/>
      <c r="I25" s="128"/>
      <c r="J25" s="128"/>
      <c r="K25" s="130"/>
    </row>
    <row r="28" spans="2:11" x14ac:dyDescent="0.45">
      <c r="C28" s="111" t="s">
        <v>125</v>
      </c>
    </row>
    <row r="29" spans="2:11" x14ac:dyDescent="0.45">
      <c r="C29" s="111" t="s">
        <v>52</v>
      </c>
    </row>
    <row r="30" spans="2:11" x14ac:dyDescent="0.45">
      <c r="C30" s="111" t="s">
        <v>131</v>
      </c>
    </row>
    <row r="31" spans="2:11" x14ac:dyDescent="0.45">
      <c r="C31" s="111" t="s">
        <v>128</v>
      </c>
    </row>
    <row r="32" spans="2:11" x14ac:dyDescent="0.45">
      <c r="C32" s="111" t="s">
        <v>129</v>
      </c>
    </row>
    <row r="33" spans="3:3" x14ac:dyDescent="0.45">
      <c r="C33" s="111" t="s">
        <v>130</v>
      </c>
    </row>
    <row r="34" spans="3:3" x14ac:dyDescent="0.45">
      <c r="C34" s="111" t="s">
        <v>53</v>
      </c>
    </row>
    <row r="35" spans="3:3" x14ac:dyDescent="0.45">
      <c r="C35" s="111" t="s">
        <v>54</v>
      </c>
    </row>
    <row r="37" spans="3:3" x14ac:dyDescent="0.45">
      <c r="C37" s="111" t="s">
        <v>132</v>
      </c>
    </row>
    <row r="38" spans="3:3" x14ac:dyDescent="0.45">
      <c r="C38" s="111" t="s">
        <v>92</v>
      </c>
    </row>
    <row r="39" spans="3:3" x14ac:dyDescent="0.45">
      <c r="C39" s="111" t="s">
        <v>93</v>
      </c>
    </row>
    <row r="40" spans="3:3" x14ac:dyDescent="0.45">
      <c r="C40" s="111" t="s">
        <v>94</v>
      </c>
    </row>
    <row r="41" spans="3:3" x14ac:dyDescent="0.45">
      <c r="C41" s="111" t="s">
        <v>95</v>
      </c>
    </row>
    <row r="42" spans="3:3" x14ac:dyDescent="0.45">
      <c r="C42" s="111"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L8" sqref="L8:O12"/>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5" t="s">
        <v>163</v>
      </c>
      <c r="AN1" s="165"/>
      <c r="AO1" s="165"/>
      <c r="AP1" s="165"/>
      <c r="AQ1" s="165"/>
      <c r="AR1" s="165"/>
      <c r="AS1" s="165"/>
      <c r="AT1" s="165"/>
      <c r="AU1" s="165"/>
      <c r="AV1" s="165"/>
      <c r="AW1" s="165"/>
      <c r="AX1" s="165"/>
      <c r="AY1" s="165"/>
      <c r="AZ1" s="165"/>
      <c r="BA1" s="16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66">
        <v>4</v>
      </c>
      <c r="V2" s="166"/>
      <c r="W2" s="39" t="s">
        <v>17</v>
      </c>
      <c r="X2" s="167">
        <f>IF(U2=0,"",YEAR(DATE(2018+U2,1,1)))</f>
        <v>2022</v>
      </c>
      <c r="Y2" s="167"/>
      <c r="Z2" s="41" t="s">
        <v>21</v>
      </c>
      <c r="AA2" s="41" t="s">
        <v>22</v>
      </c>
      <c r="AB2" s="166">
        <v>4</v>
      </c>
      <c r="AC2" s="166"/>
      <c r="AD2" s="41" t="s">
        <v>23</v>
      </c>
      <c r="AE2" s="41"/>
      <c r="AF2" s="41"/>
      <c r="AG2" s="41"/>
      <c r="AH2" s="41"/>
      <c r="AI2" s="41"/>
      <c r="AJ2" s="40"/>
      <c r="AK2" s="39" t="s">
        <v>18</v>
      </c>
      <c r="AL2" s="39" t="s">
        <v>17</v>
      </c>
      <c r="AM2" s="166"/>
      <c r="AN2" s="166"/>
      <c r="AO2" s="166"/>
      <c r="AP2" s="166"/>
      <c r="AQ2" s="166"/>
      <c r="AR2" s="166"/>
      <c r="AS2" s="166"/>
      <c r="AT2" s="166"/>
      <c r="AU2" s="166"/>
      <c r="AV2" s="166"/>
      <c r="AW2" s="166"/>
      <c r="AX2" s="166"/>
      <c r="AY2" s="166"/>
      <c r="AZ2" s="166"/>
      <c r="BA2" s="166"/>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158"/>
      <c r="AN3" s="158"/>
      <c r="AO3" s="158"/>
      <c r="AP3" s="158"/>
      <c r="AQ3" s="158"/>
      <c r="AR3" s="158"/>
      <c r="AS3" s="158"/>
      <c r="AT3" s="158"/>
      <c r="AU3" s="158"/>
      <c r="AV3" s="158"/>
      <c r="AW3" s="158"/>
      <c r="AX3" s="158"/>
      <c r="AY3" s="47" t="s">
        <v>104</v>
      </c>
      <c r="AZ3" s="168" t="s">
        <v>145</v>
      </c>
      <c r="BA3" s="168"/>
      <c r="BB3" s="168"/>
      <c r="BC3" s="168"/>
      <c r="BD3" s="39"/>
      <c r="BE3" s="32"/>
    </row>
    <row r="4" spans="1:57" s="31" customFormat="1" ht="20.25" customHeight="1" x14ac:dyDescent="0.45">
      <c r="A4" s="41"/>
      <c r="B4" s="48"/>
      <c r="C4" s="48"/>
      <c r="D4" s="48"/>
      <c r="E4" s="48"/>
      <c r="F4" s="48"/>
      <c r="G4" s="48"/>
      <c r="H4" s="48"/>
      <c r="I4" s="48"/>
      <c r="J4" s="49"/>
      <c r="K4" s="50"/>
      <c r="L4" s="50"/>
      <c r="M4" s="50"/>
      <c r="N4" s="50"/>
      <c r="O4" s="50"/>
      <c r="P4" s="51"/>
      <c r="Q4" s="50"/>
      <c r="R4" s="50"/>
      <c r="S4" s="52"/>
      <c r="T4" s="41"/>
      <c r="U4" s="41"/>
      <c r="V4" s="41"/>
      <c r="W4" s="41"/>
      <c r="X4" s="41"/>
      <c r="Y4" s="41"/>
      <c r="Z4" s="46"/>
      <c r="AA4" s="46"/>
      <c r="AB4" s="44"/>
      <c r="AC4" s="44"/>
      <c r="AD4" s="43"/>
      <c r="AE4" s="41"/>
      <c r="AF4" s="41"/>
      <c r="AG4" s="41"/>
      <c r="AH4" s="41"/>
      <c r="AI4" s="41"/>
      <c r="AJ4" s="40"/>
      <c r="AK4" s="39"/>
      <c r="AL4" s="39"/>
      <c r="AM4" s="158"/>
      <c r="AN4" s="158"/>
      <c r="AO4" s="158"/>
      <c r="AP4" s="158"/>
      <c r="AQ4" s="158"/>
      <c r="AR4" s="158"/>
      <c r="AS4" s="158"/>
      <c r="AT4" s="158"/>
      <c r="AU4" s="158"/>
      <c r="AV4" s="158"/>
      <c r="AW4" s="158"/>
      <c r="AX4" s="158"/>
      <c r="AY4" s="47" t="s">
        <v>136</v>
      </c>
      <c r="AZ4" s="168" t="s">
        <v>137</v>
      </c>
      <c r="BA4" s="168"/>
      <c r="BB4" s="168"/>
      <c r="BC4" s="168"/>
      <c r="BD4" s="39"/>
      <c r="BE4" s="32"/>
    </row>
    <row r="5" spans="1:57" s="31" customFormat="1" ht="20.25" customHeight="1" x14ac:dyDescent="0.45">
      <c r="A5" s="41"/>
      <c r="B5" s="53"/>
      <c r="C5" s="53"/>
      <c r="D5" s="53"/>
      <c r="E5" s="53"/>
      <c r="F5" s="53"/>
      <c r="G5" s="53"/>
      <c r="H5" s="53"/>
      <c r="I5" s="53"/>
      <c r="J5" s="54"/>
      <c r="K5" s="55"/>
      <c r="L5" s="56"/>
      <c r="M5" s="56"/>
      <c r="N5" s="56"/>
      <c r="O5" s="56"/>
      <c r="P5" s="53"/>
      <c r="Q5" s="57"/>
      <c r="R5" s="57"/>
      <c r="S5" s="58"/>
      <c r="T5" s="41"/>
      <c r="U5" s="41"/>
      <c r="V5" s="41"/>
      <c r="W5" s="41"/>
      <c r="X5" s="41"/>
      <c r="Y5" s="41"/>
      <c r="Z5" s="46"/>
      <c r="AA5" s="46"/>
      <c r="AB5" s="44"/>
      <c r="AC5" s="44"/>
      <c r="AD5" s="59"/>
      <c r="AE5" s="59"/>
      <c r="AF5" s="59"/>
      <c r="AG5" s="59"/>
      <c r="AH5" s="41"/>
      <c r="AI5" s="41"/>
      <c r="AJ5" s="59" t="s">
        <v>78</v>
      </c>
      <c r="AK5" s="59"/>
      <c r="AL5" s="59"/>
      <c r="AM5" s="59"/>
      <c r="AN5" s="59"/>
      <c r="AO5" s="59"/>
      <c r="AP5" s="59"/>
      <c r="AQ5" s="59"/>
      <c r="AR5" s="48"/>
      <c r="AS5" s="48"/>
      <c r="AT5" s="60"/>
      <c r="AU5" s="59"/>
      <c r="AV5" s="161">
        <v>40</v>
      </c>
      <c r="AW5" s="162"/>
      <c r="AX5" s="60" t="s">
        <v>24</v>
      </c>
      <c r="AY5" s="59"/>
      <c r="AZ5" s="307">
        <v>160</v>
      </c>
      <c r="BA5" s="308"/>
      <c r="BB5" s="60" t="s">
        <v>120</v>
      </c>
      <c r="BC5" s="59"/>
      <c r="BD5" s="41"/>
      <c r="BE5" s="32"/>
    </row>
    <row r="6" spans="1:57" s="31" customFormat="1" ht="20.25" customHeight="1" x14ac:dyDescent="0.45">
      <c r="A6" s="41"/>
      <c r="B6" s="53"/>
      <c r="C6" s="53"/>
      <c r="D6" s="53"/>
      <c r="E6" s="53"/>
      <c r="F6" s="53"/>
      <c r="G6" s="53"/>
      <c r="H6" s="53"/>
      <c r="I6" s="53"/>
      <c r="J6" s="53"/>
      <c r="K6" s="61"/>
      <c r="L6" s="61"/>
      <c r="M6" s="61"/>
      <c r="N6" s="53"/>
      <c r="O6" s="62"/>
      <c r="P6" s="63"/>
      <c r="Q6" s="63"/>
      <c r="R6" s="64"/>
      <c r="S6" s="65"/>
      <c r="T6" s="41"/>
      <c r="U6" s="41"/>
      <c r="V6" s="41"/>
      <c r="W6" s="41"/>
      <c r="X6" s="41"/>
      <c r="Y6" s="41"/>
      <c r="Z6" s="46"/>
      <c r="AA6" s="46"/>
      <c r="AB6" s="44"/>
      <c r="AC6" s="44"/>
      <c r="AD6" s="66"/>
      <c r="AE6" s="36"/>
      <c r="AF6" s="36"/>
      <c r="AG6" s="36"/>
      <c r="AH6" s="41"/>
      <c r="AI6" s="41"/>
      <c r="AJ6" s="41"/>
      <c r="AK6" s="41"/>
      <c r="AL6" s="36"/>
      <c r="AM6" s="36"/>
      <c r="AN6" s="67"/>
      <c r="AO6" s="68"/>
      <c r="AP6" s="68"/>
      <c r="AQ6" s="69"/>
      <c r="AR6" s="69"/>
      <c r="AS6" s="69"/>
      <c r="AT6" s="69"/>
      <c r="AU6" s="69"/>
      <c r="AV6" s="69"/>
      <c r="AW6" s="59" t="s">
        <v>25</v>
      </c>
      <c r="AX6" s="59"/>
      <c r="AY6" s="59"/>
      <c r="AZ6" s="163">
        <f>DAY(EOMONTH(DATE(X2,AB2,1),0))</f>
        <v>30</v>
      </c>
      <c r="BA6" s="164"/>
      <c r="BB6" s="60" t="s">
        <v>26</v>
      </c>
      <c r="BC6" s="41"/>
      <c r="BD6" s="41"/>
      <c r="BE6" s="32"/>
    </row>
    <row r="7" spans="1:57" ht="20.25" customHeight="1" thickBot="1" x14ac:dyDescent="0.5">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9"/>
    </row>
    <row r="8" spans="1:57" ht="20.25" customHeight="1" thickBot="1" x14ac:dyDescent="0.5">
      <c r="A8" s="70"/>
      <c r="B8" s="182" t="s">
        <v>27</v>
      </c>
      <c r="C8" s="185" t="s">
        <v>85</v>
      </c>
      <c r="D8" s="186"/>
      <c r="E8" s="191" t="s">
        <v>86</v>
      </c>
      <c r="F8" s="186"/>
      <c r="G8" s="191" t="s">
        <v>87</v>
      </c>
      <c r="H8" s="185"/>
      <c r="I8" s="185"/>
      <c r="J8" s="185"/>
      <c r="K8" s="186"/>
      <c r="L8" s="191" t="s">
        <v>88</v>
      </c>
      <c r="M8" s="185"/>
      <c r="N8" s="185"/>
      <c r="O8" s="194"/>
      <c r="P8" s="197" t="s">
        <v>152</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89</v>
      </c>
      <c r="AX8" s="170"/>
      <c r="AY8" s="177" t="s">
        <v>151</v>
      </c>
      <c r="AZ8" s="177"/>
      <c r="BA8" s="177"/>
      <c r="BB8" s="177"/>
      <c r="BC8" s="177"/>
      <c r="BD8" s="177"/>
    </row>
    <row r="9" spans="1:57" ht="20.25" customHeight="1" thickBot="1" x14ac:dyDescent="0.5">
      <c r="A9" s="70"/>
      <c r="B9" s="183"/>
      <c r="C9" s="187"/>
      <c r="D9" s="188"/>
      <c r="E9" s="192"/>
      <c r="F9" s="188"/>
      <c r="G9" s="192"/>
      <c r="H9" s="187"/>
      <c r="I9" s="187"/>
      <c r="J9" s="187"/>
      <c r="K9" s="188"/>
      <c r="L9" s="192"/>
      <c r="M9" s="187"/>
      <c r="N9" s="187"/>
      <c r="O9" s="195"/>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1"/>
      <c r="AV9" s="172"/>
      <c r="AW9" s="171"/>
      <c r="AX9" s="172"/>
      <c r="AY9" s="177"/>
      <c r="AZ9" s="177"/>
      <c r="BA9" s="177"/>
      <c r="BB9" s="177"/>
      <c r="BC9" s="177"/>
      <c r="BD9" s="177"/>
    </row>
    <row r="10" spans="1:57" ht="20.25" customHeight="1" thickBot="1" x14ac:dyDescent="0.5">
      <c r="A10" s="70"/>
      <c r="B10" s="183"/>
      <c r="C10" s="187"/>
      <c r="D10" s="188"/>
      <c r="E10" s="192"/>
      <c r="F10" s="188"/>
      <c r="G10" s="192"/>
      <c r="H10" s="187"/>
      <c r="I10" s="187"/>
      <c r="J10" s="187"/>
      <c r="K10" s="188"/>
      <c r="L10" s="192"/>
      <c r="M10" s="187"/>
      <c r="N10" s="187"/>
      <c r="O10" s="195"/>
      <c r="P10" s="88">
        <f>DAY(DATE($X$2,$AB$2,1))</f>
        <v>1</v>
      </c>
      <c r="Q10" s="160">
        <f>DAY(DATE($X$2,$AB$2,2))</f>
        <v>2</v>
      </c>
      <c r="R10" s="160">
        <f>DAY(DATE($X$2,$AB$2,3))</f>
        <v>3</v>
      </c>
      <c r="S10" s="160">
        <f>DAY(DATE($X$2,$AB$2,4))</f>
        <v>4</v>
      </c>
      <c r="T10" s="160">
        <f>DAY(DATE($X$2,$AB$2,5))</f>
        <v>5</v>
      </c>
      <c r="U10" s="160">
        <f>DAY(DATE($X$2,$AB$2,6))</f>
        <v>6</v>
      </c>
      <c r="V10" s="89">
        <f>DAY(DATE($X$2,$AB$2,7))</f>
        <v>7</v>
      </c>
      <c r="W10" s="88">
        <f>DAY(DATE($X$2,$AB$2,8))</f>
        <v>8</v>
      </c>
      <c r="X10" s="160">
        <f>DAY(DATE($X$2,$AB$2,9))</f>
        <v>9</v>
      </c>
      <c r="Y10" s="160">
        <f>DAY(DATE($X$2,$AB$2,10))</f>
        <v>10</v>
      </c>
      <c r="Z10" s="160">
        <f>DAY(DATE($X$2,$AB$2,11))</f>
        <v>11</v>
      </c>
      <c r="AA10" s="160">
        <f>DAY(DATE($X$2,$AB$2,12))</f>
        <v>12</v>
      </c>
      <c r="AB10" s="160">
        <f>DAY(DATE($X$2,$AB$2,13))</f>
        <v>13</v>
      </c>
      <c r="AC10" s="89">
        <f>DAY(DATE($X$2,$AB$2,14))</f>
        <v>14</v>
      </c>
      <c r="AD10" s="88">
        <f>DAY(DATE($X$2,$AB$2,15))</f>
        <v>15</v>
      </c>
      <c r="AE10" s="160">
        <f>DAY(DATE($X$2,$AB$2,16))</f>
        <v>16</v>
      </c>
      <c r="AF10" s="160">
        <f>DAY(DATE($X$2,$AB$2,17))</f>
        <v>17</v>
      </c>
      <c r="AG10" s="160">
        <f>DAY(DATE($X$2,$AB$2,18))</f>
        <v>18</v>
      </c>
      <c r="AH10" s="160">
        <f>DAY(DATE($X$2,$AB$2,19))</f>
        <v>19</v>
      </c>
      <c r="AI10" s="160">
        <f>DAY(DATE($X$2,$AB$2,20))</f>
        <v>20</v>
      </c>
      <c r="AJ10" s="89">
        <f>DAY(DATE($X$2,$AB$2,21))</f>
        <v>21</v>
      </c>
      <c r="AK10" s="88">
        <f>DAY(DATE($X$2,$AB$2,22))</f>
        <v>22</v>
      </c>
      <c r="AL10" s="160">
        <f>DAY(DATE($X$2,$AB$2,23))</f>
        <v>23</v>
      </c>
      <c r="AM10" s="160">
        <f>DAY(DATE($X$2,$AB$2,24))</f>
        <v>24</v>
      </c>
      <c r="AN10" s="160">
        <f>DAY(DATE($X$2,$AB$2,25))</f>
        <v>25</v>
      </c>
      <c r="AO10" s="160">
        <f>DAY(DATE($X$2,$AB$2,26))</f>
        <v>26</v>
      </c>
      <c r="AP10" s="160">
        <f>DAY(DATE($X$2,$AB$2,27))</f>
        <v>27</v>
      </c>
      <c r="AQ10" s="89">
        <f>DAY(DATE($X$2,$AB$2,28))</f>
        <v>28</v>
      </c>
      <c r="AR10" s="88" t="str">
        <f>IF(AZ3="暦月",IF(DAY(DATE($X$2,$AB$2,29))=29,29,""),"")</f>
        <v/>
      </c>
      <c r="AS10" s="160" t="str">
        <f>IF(AZ3="暦月",IF(DAY(DATE($X$2,$AB$2,30))=30,30,""),"")</f>
        <v/>
      </c>
      <c r="AT10" s="89" t="str">
        <f>IF(AZ3="暦月",IF(DAY(DATE($X$2,$AB$2,31))=31,31,""),"")</f>
        <v/>
      </c>
      <c r="AU10" s="171"/>
      <c r="AV10" s="172"/>
      <c r="AW10" s="171"/>
      <c r="AX10" s="172"/>
      <c r="AY10" s="177"/>
      <c r="AZ10" s="177"/>
      <c r="BA10" s="177"/>
      <c r="BB10" s="177"/>
      <c r="BC10" s="177"/>
      <c r="BD10" s="177"/>
    </row>
    <row r="11" spans="1:57" ht="20.25" hidden="1" customHeight="1" thickBot="1" x14ac:dyDescent="0.5">
      <c r="A11" s="70"/>
      <c r="B11" s="183"/>
      <c r="C11" s="187"/>
      <c r="D11" s="188"/>
      <c r="E11" s="192"/>
      <c r="F11" s="188"/>
      <c r="G11" s="192"/>
      <c r="H11" s="187"/>
      <c r="I11" s="187"/>
      <c r="J11" s="187"/>
      <c r="K11" s="188"/>
      <c r="L11" s="192"/>
      <c r="M11" s="187"/>
      <c r="N11" s="187"/>
      <c r="O11" s="195"/>
      <c r="P11" s="88">
        <f>WEEKDAY(DATE($X$2,$AB$2,1))</f>
        <v>6</v>
      </c>
      <c r="Q11" s="160">
        <f>WEEKDAY(DATE($X$2,$AB$2,2))</f>
        <v>7</v>
      </c>
      <c r="R11" s="160">
        <f>WEEKDAY(DATE($X$2,$AB$2,3))</f>
        <v>1</v>
      </c>
      <c r="S11" s="160">
        <f>WEEKDAY(DATE($X$2,$AB$2,4))</f>
        <v>2</v>
      </c>
      <c r="T11" s="160">
        <f>WEEKDAY(DATE($X$2,$AB$2,5))</f>
        <v>3</v>
      </c>
      <c r="U11" s="160">
        <f>WEEKDAY(DATE($X$2,$AB$2,6))</f>
        <v>4</v>
      </c>
      <c r="V11" s="89">
        <f>WEEKDAY(DATE($X$2,$AB$2,7))</f>
        <v>5</v>
      </c>
      <c r="W11" s="88">
        <f>WEEKDAY(DATE($X$2,$AB$2,8))</f>
        <v>6</v>
      </c>
      <c r="X11" s="160">
        <f>WEEKDAY(DATE($X$2,$AB$2,9))</f>
        <v>7</v>
      </c>
      <c r="Y11" s="160">
        <f>WEEKDAY(DATE($X$2,$AB$2,10))</f>
        <v>1</v>
      </c>
      <c r="Z11" s="160">
        <f>WEEKDAY(DATE($X$2,$AB$2,11))</f>
        <v>2</v>
      </c>
      <c r="AA11" s="160">
        <f>WEEKDAY(DATE($X$2,$AB$2,12))</f>
        <v>3</v>
      </c>
      <c r="AB11" s="160">
        <f>WEEKDAY(DATE($X$2,$AB$2,13))</f>
        <v>4</v>
      </c>
      <c r="AC11" s="89">
        <f>WEEKDAY(DATE($X$2,$AB$2,14))</f>
        <v>5</v>
      </c>
      <c r="AD11" s="88">
        <f>WEEKDAY(DATE($X$2,$AB$2,15))</f>
        <v>6</v>
      </c>
      <c r="AE11" s="160">
        <f>WEEKDAY(DATE($X$2,$AB$2,16))</f>
        <v>7</v>
      </c>
      <c r="AF11" s="160">
        <f>WEEKDAY(DATE($X$2,$AB$2,17))</f>
        <v>1</v>
      </c>
      <c r="AG11" s="160">
        <f>WEEKDAY(DATE($X$2,$AB$2,18))</f>
        <v>2</v>
      </c>
      <c r="AH11" s="160">
        <f>WEEKDAY(DATE($X$2,$AB$2,19))</f>
        <v>3</v>
      </c>
      <c r="AI11" s="160">
        <f>WEEKDAY(DATE($X$2,$AB$2,20))</f>
        <v>4</v>
      </c>
      <c r="AJ11" s="89">
        <f>WEEKDAY(DATE($X$2,$AB$2,21))</f>
        <v>5</v>
      </c>
      <c r="AK11" s="88">
        <f>WEEKDAY(DATE($X$2,$AB$2,22))</f>
        <v>6</v>
      </c>
      <c r="AL11" s="160">
        <f>WEEKDAY(DATE($X$2,$AB$2,23))</f>
        <v>7</v>
      </c>
      <c r="AM11" s="160">
        <f>WEEKDAY(DATE($X$2,$AB$2,24))</f>
        <v>1</v>
      </c>
      <c r="AN11" s="160">
        <f>WEEKDAY(DATE($X$2,$AB$2,25))</f>
        <v>2</v>
      </c>
      <c r="AO11" s="160">
        <f>WEEKDAY(DATE($X$2,$AB$2,26))</f>
        <v>3</v>
      </c>
      <c r="AP11" s="160">
        <f>WEEKDAY(DATE($X$2,$AB$2,27))</f>
        <v>4</v>
      </c>
      <c r="AQ11" s="89">
        <f>WEEKDAY(DATE($X$2,$AB$2,28))</f>
        <v>5</v>
      </c>
      <c r="AR11" s="88">
        <f>IF(AR10=29,WEEKDAY(DATE($X$2,$AB$2,29)),0)</f>
        <v>0</v>
      </c>
      <c r="AS11" s="160">
        <f>IF(AS10=30,WEEKDAY(DATE($X$2,$AB$2,30)),0)</f>
        <v>0</v>
      </c>
      <c r="AT11" s="89">
        <f>IF(AT10=31,WEEKDAY(DATE($X$2,$AB$2,31)),0)</f>
        <v>0</v>
      </c>
      <c r="AU11" s="173"/>
      <c r="AV11" s="174"/>
      <c r="AW11" s="173"/>
      <c r="AX11" s="174"/>
      <c r="AY11" s="178"/>
      <c r="AZ11" s="178"/>
      <c r="BA11" s="178"/>
      <c r="BB11" s="178"/>
      <c r="BC11" s="178"/>
      <c r="BD11" s="178"/>
    </row>
    <row r="12" spans="1:57" ht="20.25" customHeight="1" thickBot="1" x14ac:dyDescent="0.5">
      <c r="A12" s="70"/>
      <c r="B12" s="184"/>
      <c r="C12" s="189"/>
      <c r="D12" s="190"/>
      <c r="E12" s="193"/>
      <c r="F12" s="190"/>
      <c r="G12" s="193"/>
      <c r="H12" s="189"/>
      <c r="I12" s="189"/>
      <c r="J12" s="189"/>
      <c r="K12" s="190"/>
      <c r="L12" s="193"/>
      <c r="M12" s="189"/>
      <c r="N12" s="189"/>
      <c r="O12" s="196"/>
      <c r="P12" s="90" t="str">
        <f>IF(P11=1,"日",IF(P11=2,"月",IF(P11=3,"火",IF(P11=4,"水",IF(P11=5,"木",IF(P11=6,"金","土"))))))</f>
        <v>金</v>
      </c>
      <c r="Q12" s="91" t="str">
        <f t="shared" ref="Q12:AQ12" si="0">IF(Q11=1,"日",IF(Q11=2,"月",IF(Q11=3,"火",IF(Q11=4,"水",IF(Q11=5,"木",IF(Q11=6,"金","土"))))))</f>
        <v>土</v>
      </c>
      <c r="R12" s="91" t="str">
        <f t="shared" si="0"/>
        <v>日</v>
      </c>
      <c r="S12" s="91" t="str">
        <f t="shared" si="0"/>
        <v>月</v>
      </c>
      <c r="T12" s="91" t="str">
        <f t="shared" si="0"/>
        <v>火</v>
      </c>
      <c r="U12" s="91" t="str">
        <f t="shared" si="0"/>
        <v>水</v>
      </c>
      <c r="V12" s="92" t="str">
        <f t="shared" si="0"/>
        <v>木</v>
      </c>
      <c r="W12" s="90" t="str">
        <f t="shared" si="0"/>
        <v>金</v>
      </c>
      <c r="X12" s="91" t="str">
        <f t="shared" si="0"/>
        <v>土</v>
      </c>
      <c r="Y12" s="91" t="str">
        <f t="shared" si="0"/>
        <v>日</v>
      </c>
      <c r="Z12" s="91" t="str">
        <f t="shared" si="0"/>
        <v>月</v>
      </c>
      <c r="AA12" s="91" t="str">
        <f t="shared" si="0"/>
        <v>火</v>
      </c>
      <c r="AB12" s="91" t="str">
        <f t="shared" si="0"/>
        <v>水</v>
      </c>
      <c r="AC12" s="92" t="str">
        <f t="shared" si="0"/>
        <v>木</v>
      </c>
      <c r="AD12" s="90" t="str">
        <f t="shared" si="0"/>
        <v>金</v>
      </c>
      <c r="AE12" s="91" t="str">
        <f t="shared" si="0"/>
        <v>土</v>
      </c>
      <c r="AF12" s="91" t="str">
        <f t="shared" si="0"/>
        <v>日</v>
      </c>
      <c r="AG12" s="91" t="str">
        <f t="shared" si="0"/>
        <v>月</v>
      </c>
      <c r="AH12" s="91" t="str">
        <f t="shared" si="0"/>
        <v>火</v>
      </c>
      <c r="AI12" s="91" t="str">
        <f t="shared" si="0"/>
        <v>水</v>
      </c>
      <c r="AJ12" s="92" t="str">
        <f t="shared" si="0"/>
        <v>木</v>
      </c>
      <c r="AK12" s="90" t="str">
        <f t="shared" si="0"/>
        <v>金</v>
      </c>
      <c r="AL12" s="91" t="str">
        <f t="shared" si="0"/>
        <v>土</v>
      </c>
      <c r="AM12" s="91" t="str">
        <f t="shared" si="0"/>
        <v>日</v>
      </c>
      <c r="AN12" s="91" t="str">
        <f t="shared" si="0"/>
        <v>月</v>
      </c>
      <c r="AO12" s="91" t="str">
        <f t="shared" si="0"/>
        <v>火</v>
      </c>
      <c r="AP12" s="91" t="str">
        <f t="shared" si="0"/>
        <v>水</v>
      </c>
      <c r="AQ12" s="92" t="str">
        <f t="shared" si="0"/>
        <v>木</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5"/>
      <c r="AV12" s="176"/>
      <c r="AW12" s="175"/>
      <c r="AX12" s="176"/>
      <c r="AY12" s="178"/>
      <c r="AZ12" s="178"/>
      <c r="BA12" s="178"/>
      <c r="BB12" s="178"/>
      <c r="BC12" s="178"/>
      <c r="BD12" s="178"/>
    </row>
    <row r="13" spans="1:57" ht="39.9" customHeight="1" x14ac:dyDescent="0.45">
      <c r="A13" s="70"/>
      <c r="B13" s="85">
        <v>1</v>
      </c>
      <c r="C13" s="219" t="s">
        <v>2</v>
      </c>
      <c r="D13" s="220"/>
      <c r="E13" s="221" t="s">
        <v>97</v>
      </c>
      <c r="F13" s="222"/>
      <c r="G13" s="223" t="s">
        <v>98</v>
      </c>
      <c r="H13" s="224"/>
      <c r="I13" s="224"/>
      <c r="J13" s="224"/>
      <c r="K13" s="225"/>
      <c r="L13" s="226" t="s">
        <v>168</v>
      </c>
      <c r="M13" s="227"/>
      <c r="N13" s="227"/>
      <c r="O13" s="228"/>
      <c r="P13" s="131">
        <v>8</v>
      </c>
      <c r="Q13" s="132">
        <v>8</v>
      </c>
      <c r="R13" s="132">
        <v>8</v>
      </c>
      <c r="S13" s="132"/>
      <c r="T13" s="132"/>
      <c r="U13" s="132">
        <v>8</v>
      </c>
      <c r="V13" s="133">
        <v>8</v>
      </c>
      <c r="W13" s="131">
        <v>8</v>
      </c>
      <c r="X13" s="132">
        <v>8</v>
      </c>
      <c r="Y13" s="132">
        <v>8</v>
      </c>
      <c r="Z13" s="132"/>
      <c r="AA13" s="132"/>
      <c r="AB13" s="132">
        <v>8</v>
      </c>
      <c r="AC13" s="133">
        <v>8</v>
      </c>
      <c r="AD13" s="131">
        <v>8</v>
      </c>
      <c r="AE13" s="132">
        <v>8</v>
      </c>
      <c r="AF13" s="132">
        <v>8</v>
      </c>
      <c r="AG13" s="132"/>
      <c r="AH13" s="132"/>
      <c r="AI13" s="132">
        <v>8</v>
      </c>
      <c r="AJ13" s="133">
        <v>8</v>
      </c>
      <c r="AK13" s="131">
        <v>8</v>
      </c>
      <c r="AL13" s="132">
        <v>8</v>
      </c>
      <c r="AM13" s="132">
        <v>8</v>
      </c>
      <c r="AN13" s="132"/>
      <c r="AO13" s="132"/>
      <c r="AP13" s="132">
        <v>8</v>
      </c>
      <c r="AQ13" s="133">
        <v>8</v>
      </c>
      <c r="AR13" s="131"/>
      <c r="AS13" s="132"/>
      <c r="AT13" s="133"/>
      <c r="AU13" s="229">
        <f>IF($AZ$3="４週",SUM(P13:AQ13),IF($AZ$3="暦月",SUM(P13:AT13),""))</f>
        <v>160</v>
      </c>
      <c r="AV13" s="230"/>
      <c r="AW13" s="231">
        <f t="shared" ref="AW13:AW30" si="1">IF($AZ$3="４週",AU13/4,IF($AZ$3="暦月",AU13/($AZ$6/7),""))</f>
        <v>40</v>
      </c>
      <c r="AX13" s="232"/>
      <c r="AY13" s="199"/>
      <c r="AZ13" s="200"/>
      <c r="BA13" s="200"/>
      <c r="BB13" s="200"/>
      <c r="BC13" s="200"/>
      <c r="BD13" s="201"/>
    </row>
    <row r="14" spans="1:57" ht="39.9" customHeight="1" x14ac:dyDescent="0.45">
      <c r="A14" s="70"/>
      <c r="B14" s="86">
        <f t="shared" ref="B14:B30" si="2">B13+1</f>
        <v>2</v>
      </c>
      <c r="C14" s="202" t="s">
        <v>41</v>
      </c>
      <c r="D14" s="203"/>
      <c r="E14" s="204" t="s">
        <v>97</v>
      </c>
      <c r="F14" s="205"/>
      <c r="G14" s="206" t="s">
        <v>3</v>
      </c>
      <c r="H14" s="207"/>
      <c r="I14" s="207"/>
      <c r="J14" s="207"/>
      <c r="K14" s="208"/>
      <c r="L14" s="209" t="s">
        <v>168</v>
      </c>
      <c r="M14" s="210"/>
      <c r="N14" s="210"/>
      <c r="O14" s="211"/>
      <c r="P14" s="134">
        <v>8</v>
      </c>
      <c r="Q14" s="135">
        <v>8</v>
      </c>
      <c r="R14" s="135"/>
      <c r="S14" s="135">
        <v>8</v>
      </c>
      <c r="T14" s="135">
        <v>8</v>
      </c>
      <c r="U14" s="135">
        <v>8</v>
      </c>
      <c r="V14" s="136"/>
      <c r="W14" s="134">
        <v>8</v>
      </c>
      <c r="X14" s="135">
        <v>8</v>
      </c>
      <c r="Y14" s="135"/>
      <c r="Z14" s="135">
        <v>8</v>
      </c>
      <c r="AA14" s="135">
        <v>8</v>
      </c>
      <c r="AB14" s="135">
        <v>8</v>
      </c>
      <c r="AC14" s="136"/>
      <c r="AD14" s="134">
        <v>8</v>
      </c>
      <c r="AE14" s="135">
        <v>8</v>
      </c>
      <c r="AF14" s="135"/>
      <c r="AG14" s="135">
        <v>8</v>
      </c>
      <c r="AH14" s="135">
        <v>8</v>
      </c>
      <c r="AI14" s="135">
        <v>8</v>
      </c>
      <c r="AJ14" s="136"/>
      <c r="AK14" s="134">
        <v>8</v>
      </c>
      <c r="AL14" s="135">
        <v>8</v>
      </c>
      <c r="AM14" s="135"/>
      <c r="AN14" s="135">
        <v>8</v>
      </c>
      <c r="AO14" s="135">
        <v>8</v>
      </c>
      <c r="AP14" s="135">
        <v>8</v>
      </c>
      <c r="AQ14" s="136"/>
      <c r="AR14" s="134"/>
      <c r="AS14" s="135"/>
      <c r="AT14" s="136"/>
      <c r="AU14" s="212">
        <f>IF($AZ$3="４週",SUM(P14:AQ14),IF($AZ$3="暦月",SUM(P14:AT14),""))</f>
        <v>160</v>
      </c>
      <c r="AV14" s="213"/>
      <c r="AW14" s="214">
        <f t="shared" si="1"/>
        <v>40</v>
      </c>
      <c r="AX14" s="215"/>
      <c r="AY14" s="216"/>
      <c r="AZ14" s="217"/>
      <c r="BA14" s="217"/>
      <c r="BB14" s="217"/>
      <c r="BC14" s="217"/>
      <c r="BD14" s="218"/>
    </row>
    <row r="15" spans="1:57" ht="39.9" customHeight="1" x14ac:dyDescent="0.45">
      <c r="A15" s="70"/>
      <c r="B15" s="86">
        <f t="shared" si="2"/>
        <v>3</v>
      </c>
      <c r="C15" s="202" t="s">
        <v>42</v>
      </c>
      <c r="D15" s="203"/>
      <c r="E15" s="204" t="s">
        <v>97</v>
      </c>
      <c r="F15" s="205"/>
      <c r="G15" s="206" t="s">
        <v>114</v>
      </c>
      <c r="H15" s="207"/>
      <c r="I15" s="207"/>
      <c r="J15" s="207"/>
      <c r="K15" s="208"/>
      <c r="L15" s="209" t="s">
        <v>168</v>
      </c>
      <c r="M15" s="210"/>
      <c r="N15" s="210"/>
      <c r="O15" s="211"/>
      <c r="P15" s="134"/>
      <c r="Q15" s="135">
        <v>8</v>
      </c>
      <c r="R15" s="135">
        <v>8</v>
      </c>
      <c r="S15" s="135"/>
      <c r="T15" s="135">
        <v>8</v>
      </c>
      <c r="U15" s="135">
        <v>8</v>
      </c>
      <c r="V15" s="136">
        <v>8</v>
      </c>
      <c r="W15" s="134"/>
      <c r="X15" s="135">
        <v>8</v>
      </c>
      <c r="Y15" s="135">
        <v>8</v>
      </c>
      <c r="Z15" s="135"/>
      <c r="AA15" s="135">
        <v>8</v>
      </c>
      <c r="AB15" s="135">
        <v>8</v>
      </c>
      <c r="AC15" s="136">
        <v>8</v>
      </c>
      <c r="AD15" s="134"/>
      <c r="AE15" s="135">
        <v>8</v>
      </c>
      <c r="AF15" s="135">
        <v>8</v>
      </c>
      <c r="AG15" s="135"/>
      <c r="AH15" s="135">
        <v>8</v>
      </c>
      <c r="AI15" s="135">
        <v>8</v>
      </c>
      <c r="AJ15" s="136">
        <v>8</v>
      </c>
      <c r="AK15" s="134"/>
      <c r="AL15" s="135">
        <v>8</v>
      </c>
      <c r="AM15" s="135">
        <v>8</v>
      </c>
      <c r="AN15" s="135"/>
      <c r="AO15" s="135">
        <v>8</v>
      </c>
      <c r="AP15" s="135">
        <v>8</v>
      </c>
      <c r="AQ15" s="136">
        <v>8</v>
      </c>
      <c r="AR15" s="134"/>
      <c r="AS15" s="135"/>
      <c r="AT15" s="136"/>
      <c r="AU15" s="212">
        <f>IF($AZ$3="４週",SUM(P15:AQ15),IF($AZ$3="暦月",SUM(P15:AT15),""))</f>
        <v>160</v>
      </c>
      <c r="AV15" s="213"/>
      <c r="AW15" s="214">
        <f t="shared" si="1"/>
        <v>40</v>
      </c>
      <c r="AX15" s="215"/>
      <c r="AY15" s="216"/>
      <c r="AZ15" s="217"/>
      <c r="BA15" s="217"/>
      <c r="BB15" s="217"/>
      <c r="BC15" s="217"/>
      <c r="BD15" s="218"/>
    </row>
    <row r="16" spans="1:57" ht="39.9" customHeight="1" x14ac:dyDescent="0.45">
      <c r="A16" s="70"/>
      <c r="B16" s="86">
        <f t="shared" si="2"/>
        <v>4</v>
      </c>
      <c r="C16" s="202" t="s">
        <v>41</v>
      </c>
      <c r="D16" s="203"/>
      <c r="E16" s="204" t="s">
        <v>99</v>
      </c>
      <c r="F16" s="205"/>
      <c r="G16" s="206" t="s">
        <v>110</v>
      </c>
      <c r="H16" s="207"/>
      <c r="I16" s="207"/>
      <c r="J16" s="207"/>
      <c r="K16" s="208"/>
      <c r="L16" s="209" t="s">
        <v>168</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216"/>
      <c r="AZ16" s="217"/>
      <c r="BA16" s="217"/>
      <c r="BB16" s="217"/>
      <c r="BC16" s="217"/>
      <c r="BD16" s="218"/>
    </row>
    <row r="17" spans="1:56" ht="39.9" customHeight="1" x14ac:dyDescent="0.45">
      <c r="A17" s="70"/>
      <c r="B17" s="86">
        <f t="shared" si="2"/>
        <v>5</v>
      </c>
      <c r="C17" s="202" t="s">
        <v>41</v>
      </c>
      <c r="D17" s="203"/>
      <c r="E17" s="204" t="s">
        <v>99</v>
      </c>
      <c r="F17" s="205"/>
      <c r="G17" s="206" t="s">
        <v>110</v>
      </c>
      <c r="H17" s="207"/>
      <c r="I17" s="207"/>
      <c r="J17" s="207"/>
      <c r="K17" s="208"/>
      <c r="L17" s="209" t="s">
        <v>168</v>
      </c>
      <c r="M17" s="210"/>
      <c r="N17" s="210"/>
      <c r="O17" s="211"/>
      <c r="P17" s="134">
        <v>4</v>
      </c>
      <c r="Q17" s="135">
        <v>4</v>
      </c>
      <c r="R17" s="135"/>
      <c r="S17" s="135"/>
      <c r="T17" s="135">
        <v>4</v>
      </c>
      <c r="U17" s="135">
        <v>4</v>
      </c>
      <c r="V17" s="136">
        <v>4</v>
      </c>
      <c r="W17" s="134">
        <v>4</v>
      </c>
      <c r="X17" s="135">
        <v>4</v>
      </c>
      <c r="Y17" s="135"/>
      <c r="Z17" s="135"/>
      <c r="AA17" s="135">
        <v>4</v>
      </c>
      <c r="AB17" s="135">
        <v>4</v>
      </c>
      <c r="AC17" s="136">
        <v>4</v>
      </c>
      <c r="AD17" s="134">
        <v>4</v>
      </c>
      <c r="AE17" s="135">
        <v>4</v>
      </c>
      <c r="AF17" s="135"/>
      <c r="AG17" s="135"/>
      <c r="AH17" s="135">
        <v>4</v>
      </c>
      <c r="AI17" s="135">
        <v>4</v>
      </c>
      <c r="AJ17" s="136">
        <v>4</v>
      </c>
      <c r="AK17" s="134">
        <v>4</v>
      </c>
      <c r="AL17" s="135">
        <v>4</v>
      </c>
      <c r="AM17" s="135"/>
      <c r="AN17" s="135"/>
      <c r="AO17" s="135">
        <v>4</v>
      </c>
      <c r="AP17" s="135">
        <v>4</v>
      </c>
      <c r="AQ17" s="136">
        <v>4</v>
      </c>
      <c r="AR17" s="134"/>
      <c r="AS17" s="135"/>
      <c r="AT17" s="136"/>
      <c r="AU17" s="212">
        <f t="shared" ref="AU17:AU30" si="3">IF($AZ$3="４週",SUM(P17:AQ17),IF($AZ$3="暦月",SUM(P17:AT17),""))</f>
        <v>80</v>
      </c>
      <c r="AV17" s="213"/>
      <c r="AW17" s="214">
        <f t="shared" si="1"/>
        <v>20</v>
      </c>
      <c r="AX17" s="215"/>
      <c r="AY17" s="216"/>
      <c r="AZ17" s="217"/>
      <c r="BA17" s="217"/>
      <c r="BB17" s="217"/>
      <c r="BC17" s="217"/>
      <c r="BD17" s="218"/>
    </row>
    <row r="18" spans="1:56" ht="39.9" customHeight="1" x14ac:dyDescent="0.45">
      <c r="A18" s="70"/>
      <c r="B18" s="86">
        <f t="shared" si="2"/>
        <v>6</v>
      </c>
      <c r="C18" s="202" t="s">
        <v>41</v>
      </c>
      <c r="D18" s="203"/>
      <c r="E18" s="204" t="s">
        <v>99</v>
      </c>
      <c r="F18" s="205"/>
      <c r="G18" s="206" t="s">
        <v>110</v>
      </c>
      <c r="H18" s="207"/>
      <c r="I18" s="207"/>
      <c r="J18" s="207"/>
      <c r="K18" s="208"/>
      <c r="L18" s="209" t="s">
        <v>168</v>
      </c>
      <c r="M18" s="210"/>
      <c r="N18" s="210"/>
      <c r="O18" s="211"/>
      <c r="P18" s="134"/>
      <c r="Q18" s="135">
        <v>4</v>
      </c>
      <c r="R18" s="135">
        <v>4</v>
      </c>
      <c r="S18" s="135">
        <v>4</v>
      </c>
      <c r="T18" s="135">
        <v>4</v>
      </c>
      <c r="U18" s="135"/>
      <c r="V18" s="136">
        <v>4</v>
      </c>
      <c r="W18" s="134"/>
      <c r="X18" s="135">
        <v>4</v>
      </c>
      <c r="Y18" s="135">
        <v>4</v>
      </c>
      <c r="Z18" s="135">
        <v>4</v>
      </c>
      <c r="AA18" s="135">
        <v>4</v>
      </c>
      <c r="AB18" s="135"/>
      <c r="AC18" s="136">
        <v>4</v>
      </c>
      <c r="AD18" s="134"/>
      <c r="AE18" s="135">
        <v>4</v>
      </c>
      <c r="AF18" s="135">
        <v>4</v>
      </c>
      <c r="AG18" s="135">
        <v>4</v>
      </c>
      <c r="AH18" s="135">
        <v>4</v>
      </c>
      <c r="AI18" s="135"/>
      <c r="AJ18" s="136">
        <v>4</v>
      </c>
      <c r="AK18" s="134"/>
      <c r="AL18" s="135">
        <v>4</v>
      </c>
      <c r="AM18" s="135">
        <v>4</v>
      </c>
      <c r="AN18" s="135">
        <v>4</v>
      </c>
      <c r="AO18" s="135">
        <v>4</v>
      </c>
      <c r="AP18" s="135"/>
      <c r="AQ18" s="136">
        <v>4</v>
      </c>
      <c r="AR18" s="134"/>
      <c r="AS18" s="135"/>
      <c r="AT18" s="136"/>
      <c r="AU18" s="212">
        <f t="shared" si="3"/>
        <v>80</v>
      </c>
      <c r="AV18" s="213"/>
      <c r="AW18" s="214">
        <f t="shared" si="1"/>
        <v>20</v>
      </c>
      <c r="AX18" s="215"/>
      <c r="AY18" s="216"/>
      <c r="AZ18" s="217"/>
      <c r="BA18" s="217"/>
      <c r="BB18" s="217"/>
      <c r="BC18" s="217"/>
      <c r="BD18" s="218"/>
    </row>
    <row r="19" spans="1:56" ht="39.9" customHeight="1" x14ac:dyDescent="0.45">
      <c r="A19" s="70"/>
      <c r="B19" s="86">
        <f t="shared" si="2"/>
        <v>7</v>
      </c>
      <c r="C19" s="202" t="s">
        <v>41</v>
      </c>
      <c r="D19" s="203"/>
      <c r="E19" s="204" t="s">
        <v>99</v>
      </c>
      <c r="F19" s="205"/>
      <c r="G19" s="206" t="s">
        <v>110</v>
      </c>
      <c r="H19" s="207"/>
      <c r="I19" s="207"/>
      <c r="J19" s="207"/>
      <c r="K19" s="208"/>
      <c r="L19" s="209" t="s">
        <v>168</v>
      </c>
      <c r="M19" s="210"/>
      <c r="N19" s="210"/>
      <c r="O19" s="211"/>
      <c r="P19" s="134">
        <v>4</v>
      </c>
      <c r="Q19" s="135"/>
      <c r="R19" s="135">
        <v>4</v>
      </c>
      <c r="S19" s="135">
        <v>4</v>
      </c>
      <c r="T19" s="135"/>
      <c r="U19" s="135">
        <v>4</v>
      </c>
      <c r="V19" s="136">
        <v>4</v>
      </c>
      <c r="W19" s="134">
        <v>4</v>
      </c>
      <c r="X19" s="135"/>
      <c r="Y19" s="135">
        <v>4</v>
      </c>
      <c r="Z19" s="135">
        <v>4</v>
      </c>
      <c r="AA19" s="135"/>
      <c r="AB19" s="135"/>
      <c r="AC19" s="136">
        <v>4</v>
      </c>
      <c r="AD19" s="134">
        <v>4</v>
      </c>
      <c r="AE19" s="135"/>
      <c r="AF19" s="135">
        <v>4</v>
      </c>
      <c r="AG19" s="135">
        <v>4</v>
      </c>
      <c r="AH19" s="135"/>
      <c r="AI19" s="135"/>
      <c r="AJ19" s="136">
        <v>4</v>
      </c>
      <c r="AK19" s="134">
        <v>4</v>
      </c>
      <c r="AL19" s="135"/>
      <c r="AM19" s="135">
        <v>4</v>
      </c>
      <c r="AN19" s="135">
        <v>4</v>
      </c>
      <c r="AO19" s="135"/>
      <c r="AP19" s="135"/>
      <c r="AQ19" s="136">
        <v>4</v>
      </c>
      <c r="AR19" s="134"/>
      <c r="AS19" s="135"/>
      <c r="AT19" s="136"/>
      <c r="AU19" s="212">
        <f>IF($AZ$3="４週",SUM(P19:AQ19),IF($AZ$3="暦月",SUM(P19:AT19),""))</f>
        <v>68</v>
      </c>
      <c r="AV19" s="213"/>
      <c r="AW19" s="214">
        <f t="shared" si="1"/>
        <v>17</v>
      </c>
      <c r="AX19" s="215"/>
      <c r="AY19" s="216"/>
      <c r="AZ19" s="217"/>
      <c r="BA19" s="217"/>
      <c r="BB19" s="217"/>
      <c r="BC19" s="217"/>
      <c r="BD19" s="218"/>
    </row>
    <row r="20" spans="1:56" ht="39.9" customHeight="1" x14ac:dyDescent="0.45">
      <c r="A20" s="70"/>
      <c r="B20" s="86">
        <f t="shared" si="2"/>
        <v>8</v>
      </c>
      <c r="C20" s="202" t="s">
        <v>41</v>
      </c>
      <c r="D20" s="203"/>
      <c r="E20" s="204" t="s">
        <v>99</v>
      </c>
      <c r="F20" s="205"/>
      <c r="G20" s="206" t="s">
        <v>110</v>
      </c>
      <c r="H20" s="207"/>
      <c r="I20" s="207"/>
      <c r="J20" s="207"/>
      <c r="K20" s="208"/>
      <c r="L20" s="209" t="s">
        <v>168</v>
      </c>
      <c r="M20" s="210"/>
      <c r="N20" s="210"/>
      <c r="O20" s="211"/>
      <c r="P20" s="134">
        <v>4</v>
      </c>
      <c r="Q20" s="135"/>
      <c r="R20" s="135">
        <v>4</v>
      </c>
      <c r="S20" s="135">
        <v>4</v>
      </c>
      <c r="T20" s="135"/>
      <c r="U20" s="135"/>
      <c r="V20" s="136">
        <v>4</v>
      </c>
      <c r="W20" s="134">
        <v>4</v>
      </c>
      <c r="X20" s="135"/>
      <c r="Y20" s="135">
        <v>4</v>
      </c>
      <c r="Z20" s="135">
        <v>4</v>
      </c>
      <c r="AA20" s="135"/>
      <c r="AB20" s="135"/>
      <c r="AC20" s="136">
        <v>4</v>
      </c>
      <c r="AD20" s="134">
        <v>4</v>
      </c>
      <c r="AE20" s="135"/>
      <c r="AF20" s="135">
        <v>4</v>
      </c>
      <c r="AG20" s="135">
        <v>4</v>
      </c>
      <c r="AH20" s="135"/>
      <c r="AI20" s="135"/>
      <c r="AJ20" s="136">
        <v>4</v>
      </c>
      <c r="AK20" s="134">
        <v>4</v>
      </c>
      <c r="AL20" s="135"/>
      <c r="AM20" s="135">
        <v>4</v>
      </c>
      <c r="AN20" s="135">
        <v>4</v>
      </c>
      <c r="AO20" s="135"/>
      <c r="AP20" s="135"/>
      <c r="AQ20" s="136">
        <v>4</v>
      </c>
      <c r="AR20" s="134"/>
      <c r="AS20" s="135"/>
      <c r="AT20" s="136"/>
      <c r="AU20" s="212">
        <f t="shared" si="3"/>
        <v>64</v>
      </c>
      <c r="AV20" s="213"/>
      <c r="AW20" s="214">
        <f t="shared" si="1"/>
        <v>16</v>
      </c>
      <c r="AX20" s="215"/>
      <c r="AY20" s="216"/>
      <c r="AZ20" s="217"/>
      <c r="BA20" s="217"/>
      <c r="BB20" s="217"/>
      <c r="BC20" s="217"/>
      <c r="BD20" s="218"/>
    </row>
    <row r="21" spans="1:56" ht="39.9" customHeight="1" x14ac:dyDescent="0.45">
      <c r="A21" s="70"/>
      <c r="B21" s="86">
        <f t="shared" si="2"/>
        <v>9</v>
      </c>
      <c r="C21" s="202" t="s">
        <v>41</v>
      </c>
      <c r="D21" s="203"/>
      <c r="E21" s="204" t="s">
        <v>99</v>
      </c>
      <c r="F21" s="205"/>
      <c r="G21" s="206" t="s">
        <v>110</v>
      </c>
      <c r="H21" s="207"/>
      <c r="I21" s="207"/>
      <c r="J21" s="207"/>
      <c r="K21" s="208"/>
      <c r="L21" s="209" t="s">
        <v>168</v>
      </c>
      <c r="M21" s="210"/>
      <c r="N21" s="210"/>
      <c r="O21" s="211"/>
      <c r="P21" s="134">
        <v>4</v>
      </c>
      <c r="Q21" s="135"/>
      <c r="R21" s="135">
        <v>4</v>
      </c>
      <c r="S21" s="135">
        <v>4</v>
      </c>
      <c r="T21" s="135"/>
      <c r="U21" s="135"/>
      <c r="V21" s="136"/>
      <c r="W21" s="134">
        <v>4</v>
      </c>
      <c r="X21" s="135"/>
      <c r="Y21" s="135">
        <v>4</v>
      </c>
      <c r="Z21" s="135">
        <v>4</v>
      </c>
      <c r="AA21" s="135"/>
      <c r="AB21" s="135">
        <v>4</v>
      </c>
      <c r="AC21" s="136"/>
      <c r="AD21" s="134">
        <v>4</v>
      </c>
      <c r="AE21" s="135"/>
      <c r="AF21" s="135">
        <v>4</v>
      </c>
      <c r="AG21" s="135">
        <v>4</v>
      </c>
      <c r="AH21" s="135"/>
      <c r="AI21" s="135">
        <v>4</v>
      </c>
      <c r="AJ21" s="136"/>
      <c r="AK21" s="134">
        <v>4</v>
      </c>
      <c r="AL21" s="135"/>
      <c r="AM21" s="135">
        <v>4</v>
      </c>
      <c r="AN21" s="135">
        <v>4</v>
      </c>
      <c r="AO21" s="135"/>
      <c r="AP21" s="135">
        <v>4</v>
      </c>
      <c r="AQ21" s="136"/>
      <c r="AR21" s="134"/>
      <c r="AS21" s="135"/>
      <c r="AT21" s="136"/>
      <c r="AU21" s="212">
        <f t="shared" si="3"/>
        <v>60</v>
      </c>
      <c r="AV21" s="213"/>
      <c r="AW21" s="214">
        <f t="shared" si="1"/>
        <v>15</v>
      </c>
      <c r="AX21" s="215"/>
      <c r="AY21" s="216"/>
      <c r="AZ21" s="217"/>
      <c r="BA21" s="217"/>
      <c r="BB21" s="217"/>
      <c r="BC21" s="217"/>
      <c r="BD21" s="218"/>
    </row>
    <row r="22" spans="1:56" ht="39.9" customHeight="1" x14ac:dyDescent="0.45">
      <c r="A22" s="70"/>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216"/>
      <c r="AZ22" s="217"/>
      <c r="BA22" s="217"/>
      <c r="BB22" s="217"/>
      <c r="BC22" s="217"/>
      <c r="BD22" s="218"/>
    </row>
    <row r="23" spans="1:56" ht="39.9" customHeight="1" x14ac:dyDescent="0.45">
      <c r="A23" s="70"/>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216"/>
      <c r="AZ23" s="217"/>
      <c r="BA23" s="217"/>
      <c r="BB23" s="217"/>
      <c r="BC23" s="217"/>
      <c r="BD23" s="218"/>
    </row>
    <row r="24" spans="1:56" ht="39.9" customHeight="1" x14ac:dyDescent="0.45">
      <c r="A24" s="70"/>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216"/>
      <c r="AZ24" s="217"/>
      <c r="BA24" s="217"/>
      <c r="BB24" s="217"/>
      <c r="BC24" s="217"/>
      <c r="BD24" s="218"/>
    </row>
    <row r="25" spans="1:56" ht="39.9" customHeight="1" x14ac:dyDescent="0.45">
      <c r="A25" s="70"/>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216"/>
      <c r="AZ25" s="217"/>
      <c r="BA25" s="217"/>
      <c r="BB25" s="217"/>
      <c r="BC25" s="217"/>
      <c r="BD25" s="218"/>
    </row>
    <row r="26" spans="1:56" ht="39.9" customHeight="1" x14ac:dyDescent="0.45">
      <c r="A26" s="70"/>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216"/>
      <c r="AZ26" s="217"/>
      <c r="BA26" s="217"/>
      <c r="BB26" s="217"/>
      <c r="BC26" s="217"/>
      <c r="BD26" s="218"/>
    </row>
    <row r="27" spans="1:56" ht="39.9" customHeight="1" x14ac:dyDescent="0.45">
      <c r="A27" s="70"/>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216"/>
      <c r="AZ27" s="217"/>
      <c r="BA27" s="217"/>
      <c r="BB27" s="217"/>
      <c r="BC27" s="217"/>
      <c r="BD27" s="218"/>
    </row>
    <row r="28" spans="1:56" ht="39.9" customHeight="1" x14ac:dyDescent="0.45">
      <c r="A28" s="70"/>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216"/>
      <c r="AZ28" s="217"/>
      <c r="BA28" s="217"/>
      <c r="BB28" s="217"/>
      <c r="BC28" s="217"/>
      <c r="BD28" s="218"/>
    </row>
    <row r="29" spans="1:56" ht="39.9" customHeight="1" x14ac:dyDescent="0.45">
      <c r="A29" s="70"/>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216"/>
      <c r="AZ29" s="217"/>
      <c r="BA29" s="217"/>
      <c r="BB29" s="217"/>
      <c r="BC29" s="217"/>
      <c r="BD29" s="218"/>
    </row>
    <row r="30" spans="1:56" ht="39.9" customHeight="1" thickBot="1" x14ac:dyDescent="0.5">
      <c r="A30" s="70"/>
      <c r="B30" s="87">
        <f t="shared" si="2"/>
        <v>18</v>
      </c>
      <c r="C30" s="233"/>
      <c r="D30" s="234"/>
      <c r="E30" s="235"/>
      <c r="F30" s="236"/>
      <c r="G30" s="237"/>
      <c r="H30" s="238"/>
      <c r="I30" s="238"/>
      <c r="J30" s="238"/>
      <c r="K30" s="239"/>
      <c r="L30" s="240"/>
      <c r="M30" s="241"/>
      <c r="N30" s="241"/>
      <c r="O30" s="242"/>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43">
        <f t="shared" si="3"/>
        <v>0</v>
      </c>
      <c r="AV30" s="244"/>
      <c r="AW30" s="245">
        <f t="shared" si="1"/>
        <v>0</v>
      </c>
      <c r="AX30" s="246"/>
      <c r="AY30" s="247"/>
      <c r="AZ30" s="248"/>
      <c r="BA30" s="248"/>
      <c r="BB30" s="248"/>
      <c r="BC30" s="248"/>
      <c r="BD30" s="249"/>
    </row>
    <row r="31" spans="1:56" ht="20.25" customHeight="1" x14ac:dyDescent="0.45">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72"/>
      <c r="AB31" s="72"/>
      <c r="AC31" s="77"/>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6" ht="20.25" customHeight="1" x14ac:dyDescent="0.45">
      <c r="A32" s="70"/>
      <c r="B32" s="70"/>
      <c r="C32" s="66" t="s">
        <v>165</v>
      </c>
      <c r="D32" s="75"/>
      <c r="E32" s="76"/>
      <c r="F32" s="72"/>
      <c r="G32" s="72"/>
      <c r="H32" s="72"/>
      <c r="I32" s="72"/>
      <c r="J32" s="72"/>
      <c r="K32" s="72"/>
      <c r="L32" s="72"/>
      <c r="M32" s="72"/>
      <c r="N32" s="72"/>
      <c r="O32" s="72"/>
      <c r="P32" s="72"/>
      <c r="Q32" s="72"/>
      <c r="R32" s="72"/>
      <c r="S32" s="72"/>
      <c r="T32" s="72"/>
      <c r="U32" s="72"/>
      <c r="V32" s="72"/>
      <c r="W32" s="72"/>
      <c r="X32" s="72"/>
      <c r="Y32" s="72"/>
      <c r="Z32" s="72"/>
      <c r="AA32" s="72"/>
      <c r="AB32" s="72"/>
      <c r="AC32" s="77"/>
      <c r="AD32" s="72"/>
      <c r="AE32" s="72"/>
      <c r="AF32" s="72"/>
      <c r="AG32" s="72"/>
      <c r="AH32" s="72"/>
      <c r="AI32" s="72"/>
      <c r="AJ32" s="72"/>
      <c r="AK32" s="72"/>
      <c r="AL32" s="72"/>
      <c r="AM32" s="72"/>
      <c r="AN32" s="72"/>
      <c r="AO32" s="72"/>
      <c r="AP32" s="72"/>
      <c r="AQ32" s="72"/>
      <c r="AR32" s="72"/>
      <c r="AS32" s="72"/>
      <c r="AT32" s="72"/>
      <c r="AU32" s="72"/>
      <c r="AV32" s="70"/>
      <c r="AW32" s="70"/>
      <c r="AX32" s="70"/>
      <c r="AY32" s="70"/>
      <c r="AZ32" s="70"/>
      <c r="BA32" s="70"/>
      <c r="BB32" s="70"/>
      <c r="BC32" s="70"/>
      <c r="BD32" s="70"/>
    </row>
    <row r="33" spans="1:56" ht="20.25" customHeight="1" x14ac:dyDescent="0.45">
      <c r="A33" s="70"/>
      <c r="B33" s="70"/>
      <c r="C33" s="66" t="s">
        <v>158</v>
      </c>
      <c r="D33" s="75"/>
      <c r="E33" s="76"/>
      <c r="F33" s="72"/>
      <c r="G33" s="72"/>
      <c r="H33" s="72"/>
      <c r="I33" s="72"/>
      <c r="J33" s="72"/>
      <c r="K33" s="72"/>
      <c r="L33" s="72"/>
      <c r="M33" s="72"/>
      <c r="N33" s="72"/>
      <c r="O33" s="72"/>
      <c r="P33" s="72"/>
      <c r="Q33" s="95" t="s">
        <v>143</v>
      </c>
      <c r="R33" s="95"/>
      <c r="S33" s="95"/>
      <c r="T33" s="95"/>
      <c r="U33" s="95"/>
      <c r="V33" s="95"/>
      <c r="W33" s="95"/>
      <c r="X33" s="95"/>
      <c r="Y33" s="95"/>
      <c r="Z33" s="95"/>
      <c r="AA33" s="97"/>
      <c r="AB33" s="95"/>
      <c r="AC33" s="95"/>
      <c r="AD33" s="95"/>
      <c r="AE33" s="95"/>
      <c r="AF33" s="95"/>
      <c r="AG33" s="95"/>
      <c r="AH33" s="95"/>
      <c r="AI33" s="95" t="s">
        <v>101</v>
      </c>
      <c r="AJ33" s="95"/>
      <c r="AK33" s="95"/>
      <c r="AL33" s="95"/>
      <c r="AM33" s="95"/>
      <c r="AN33" s="95"/>
      <c r="AO33" s="101"/>
      <c r="AP33" s="101"/>
      <c r="AQ33" s="101"/>
      <c r="AR33" s="101"/>
      <c r="AS33" s="102"/>
      <c r="AT33" s="101"/>
      <c r="AU33" s="101"/>
      <c r="AV33" s="101"/>
      <c r="AW33" s="101"/>
      <c r="AX33" s="70"/>
      <c r="AY33" s="70"/>
      <c r="AZ33" s="70"/>
      <c r="BA33" s="70"/>
      <c r="BB33" s="70"/>
      <c r="BC33" s="70"/>
      <c r="BD33" s="70"/>
    </row>
    <row r="34" spans="1:56" ht="20.25" customHeight="1" x14ac:dyDescent="0.45">
      <c r="A34" s="70"/>
      <c r="B34" s="70"/>
      <c r="C34" s="66" t="s">
        <v>35</v>
      </c>
      <c r="D34" s="75"/>
      <c r="E34" s="76"/>
      <c r="F34" s="72"/>
      <c r="G34" s="72"/>
      <c r="H34" s="72"/>
      <c r="I34" s="72"/>
      <c r="J34" s="72"/>
      <c r="K34" s="72"/>
      <c r="L34" s="306" t="s">
        <v>29</v>
      </c>
      <c r="M34" s="306"/>
      <c r="N34" s="72"/>
      <c r="O34" s="72"/>
      <c r="P34" s="72"/>
      <c r="Q34" s="95"/>
      <c r="R34" s="251" t="s">
        <v>55</v>
      </c>
      <c r="S34" s="251"/>
      <c r="T34" s="251" t="s">
        <v>56</v>
      </c>
      <c r="U34" s="251"/>
      <c r="V34" s="251"/>
      <c r="W34" s="251"/>
      <c r="X34" s="95"/>
      <c r="Y34" s="253" t="s">
        <v>59</v>
      </c>
      <c r="Z34" s="253"/>
      <c r="AA34" s="253"/>
      <c r="AB34" s="253"/>
      <c r="AC34" s="66"/>
      <c r="AD34" s="66"/>
      <c r="AE34" s="93" t="s">
        <v>68</v>
      </c>
      <c r="AF34" s="93"/>
      <c r="AG34" s="95"/>
      <c r="AH34" s="95"/>
      <c r="AI34" s="254" t="s">
        <v>8</v>
      </c>
      <c r="AJ34" s="255"/>
      <c r="AK34" s="254" t="s">
        <v>9</v>
      </c>
      <c r="AL34" s="256"/>
      <c r="AM34" s="256"/>
      <c r="AN34" s="255"/>
      <c r="AO34" s="101"/>
      <c r="AP34" s="101"/>
      <c r="AQ34" s="101"/>
      <c r="AR34" s="101"/>
      <c r="AS34" s="257"/>
      <c r="AT34" s="257"/>
      <c r="AU34" s="101"/>
      <c r="AV34" s="101"/>
      <c r="AW34" s="101"/>
      <c r="AX34" s="70"/>
      <c r="AY34" s="70"/>
      <c r="AZ34" s="70"/>
      <c r="BA34" s="70"/>
      <c r="BB34" s="70"/>
      <c r="BC34" s="70"/>
      <c r="BD34" s="70"/>
    </row>
    <row r="35" spans="1:56" ht="20.25" customHeight="1" x14ac:dyDescent="0.45">
      <c r="A35" s="70"/>
      <c r="B35" s="70"/>
      <c r="C35" s="264"/>
      <c r="D35" s="264"/>
      <c r="E35" s="264"/>
      <c r="F35" s="265">
        <f>IF(AB2=1,10,IF(AB2=2,11,IF(AB2=3,12,AB2-3)))</f>
        <v>1</v>
      </c>
      <c r="G35" s="265"/>
      <c r="H35" s="265">
        <f>IF(AB2=1,11,IF(AB2=2,12,AB2-2))</f>
        <v>2</v>
      </c>
      <c r="I35" s="265"/>
      <c r="J35" s="265">
        <f>IF(AB2=1,12,AB2-1)</f>
        <v>3</v>
      </c>
      <c r="K35" s="265"/>
      <c r="L35" s="266" t="s">
        <v>28</v>
      </c>
      <c r="M35" s="266"/>
      <c r="N35" s="72"/>
      <c r="O35" s="72"/>
      <c r="P35" s="72"/>
      <c r="Q35" s="95"/>
      <c r="R35" s="252"/>
      <c r="S35" s="252"/>
      <c r="T35" s="252" t="s">
        <v>57</v>
      </c>
      <c r="U35" s="252"/>
      <c r="V35" s="252" t="s">
        <v>58</v>
      </c>
      <c r="W35" s="252"/>
      <c r="X35" s="95"/>
      <c r="Y35" s="252" t="s">
        <v>57</v>
      </c>
      <c r="Z35" s="252"/>
      <c r="AA35" s="252" t="s">
        <v>58</v>
      </c>
      <c r="AB35" s="252"/>
      <c r="AC35" s="66"/>
      <c r="AD35" s="66"/>
      <c r="AE35" s="93" t="s">
        <v>64</v>
      </c>
      <c r="AF35" s="93"/>
      <c r="AG35" s="95"/>
      <c r="AH35" s="95"/>
      <c r="AI35" s="254" t="s">
        <v>4</v>
      </c>
      <c r="AJ35" s="255"/>
      <c r="AK35" s="254" t="s">
        <v>72</v>
      </c>
      <c r="AL35" s="256"/>
      <c r="AM35" s="256"/>
      <c r="AN35" s="255"/>
      <c r="AO35" s="159"/>
      <c r="AP35" s="159"/>
      <c r="AQ35" s="101"/>
      <c r="AR35" s="157"/>
      <c r="AS35" s="258"/>
      <c r="AT35" s="258"/>
      <c r="AU35" s="101"/>
      <c r="AV35" s="101"/>
      <c r="AW35" s="101"/>
      <c r="AX35" s="70"/>
      <c r="AY35" s="70"/>
      <c r="AZ35" s="70"/>
      <c r="BA35" s="70"/>
      <c r="BB35" s="70"/>
      <c r="BC35" s="70"/>
      <c r="BD35" s="70"/>
    </row>
    <row r="36" spans="1:56" ht="20.25" customHeight="1" x14ac:dyDescent="0.45">
      <c r="A36" s="70"/>
      <c r="B36" s="70"/>
      <c r="C36" s="264" t="s">
        <v>116</v>
      </c>
      <c r="D36" s="264"/>
      <c r="E36" s="264"/>
      <c r="F36" s="269">
        <v>30</v>
      </c>
      <c r="G36" s="269"/>
      <c r="H36" s="269">
        <v>31</v>
      </c>
      <c r="I36" s="269"/>
      <c r="J36" s="269">
        <v>31</v>
      </c>
      <c r="K36" s="269"/>
      <c r="L36" s="259">
        <f>SUM(F36:K36)</f>
        <v>92</v>
      </c>
      <c r="M36" s="259"/>
      <c r="N36" s="72"/>
      <c r="O36" s="72"/>
      <c r="P36" s="72"/>
      <c r="Q36" s="95"/>
      <c r="R36" s="254" t="s">
        <v>4</v>
      </c>
      <c r="S36" s="255"/>
      <c r="T36" s="260">
        <f>SUMIFS($AU$13:$AV$30,$C$13:$D$30,"訪問介護員",$E$13:$F$30,"A")+SUMIFS($AU$13:$AV$30,$C$13:$D$30,"サービス提供責任者",$E$13:$F$30,"A")</f>
        <v>320</v>
      </c>
      <c r="U36" s="261"/>
      <c r="V36" s="270">
        <f>SUMIFS($AW$13:$AX$30,$C$13:$D$30,"訪問介護員",$E$13:$F$30,"A")+SUMIFS($AW$13:$AX$30,$C$13:$D$30,"サービス提供責任者",$E$13:$F$30,"A")</f>
        <v>80</v>
      </c>
      <c r="W36" s="271"/>
      <c r="X36" s="108"/>
      <c r="Y36" s="262">
        <v>0</v>
      </c>
      <c r="Z36" s="263"/>
      <c r="AA36" s="262">
        <v>0</v>
      </c>
      <c r="AB36" s="263"/>
      <c r="AC36" s="107"/>
      <c r="AD36" s="107"/>
      <c r="AE36" s="262">
        <v>2</v>
      </c>
      <c r="AF36" s="263"/>
      <c r="AG36" s="95"/>
      <c r="AH36" s="95"/>
      <c r="AI36" s="254" t="s">
        <v>5</v>
      </c>
      <c r="AJ36" s="255"/>
      <c r="AK36" s="254" t="s">
        <v>73</v>
      </c>
      <c r="AL36" s="256"/>
      <c r="AM36" s="256"/>
      <c r="AN36" s="255"/>
      <c r="AO36" s="157"/>
      <c r="AP36" s="101"/>
      <c r="AQ36" s="268"/>
      <c r="AR36" s="268"/>
      <c r="AS36" s="268"/>
      <c r="AT36" s="268"/>
      <c r="AU36" s="101"/>
      <c r="AV36" s="101"/>
      <c r="AW36" s="101"/>
      <c r="AX36" s="70"/>
      <c r="AY36" s="70"/>
      <c r="AZ36" s="70"/>
      <c r="BA36" s="70"/>
      <c r="BB36" s="70"/>
      <c r="BC36" s="70"/>
      <c r="BD36" s="70"/>
    </row>
    <row r="37" spans="1:56" ht="20.25" customHeight="1" x14ac:dyDescent="0.45">
      <c r="A37" s="70"/>
      <c r="B37" s="70"/>
      <c r="C37" s="264" t="s">
        <v>117</v>
      </c>
      <c r="D37" s="264"/>
      <c r="E37" s="264"/>
      <c r="F37" s="269">
        <v>15</v>
      </c>
      <c r="G37" s="269"/>
      <c r="H37" s="269">
        <v>16</v>
      </c>
      <c r="I37" s="269"/>
      <c r="J37" s="269">
        <v>15</v>
      </c>
      <c r="K37" s="269"/>
      <c r="L37" s="259">
        <f>SUM(F37:K37)</f>
        <v>46</v>
      </c>
      <c r="M37" s="259"/>
      <c r="N37" s="72"/>
      <c r="O37" s="72"/>
      <c r="P37" s="72"/>
      <c r="Q37" s="95"/>
      <c r="R37" s="254" t="s">
        <v>5</v>
      </c>
      <c r="S37" s="255"/>
      <c r="T37" s="260">
        <f>SUMIFS($AU$13:$AV$30,$C$13:$D$30,"訪問介護員",$E$13:$F$30,"B")+SUMIFS($AU$13:$AV$30,$C$13:$D$30,"サービス提供責任者",$E$13:$F$30,"B")</f>
        <v>0</v>
      </c>
      <c r="U37" s="261"/>
      <c r="V37" s="270">
        <f>SUMIFS($AW$13:$AX$30,$C$13:$D$30,"訪問介護員",$E$13:$F$30,"B")+SUMIFS($AW$13:$AX$30,$C$13:$D$30,"サービス提供責任者",$E$13:$F$30,"B")</f>
        <v>0</v>
      </c>
      <c r="W37" s="271"/>
      <c r="X37" s="108"/>
      <c r="Y37" s="262">
        <v>0</v>
      </c>
      <c r="Z37" s="263"/>
      <c r="AA37" s="262">
        <v>0</v>
      </c>
      <c r="AB37" s="263"/>
      <c r="AC37" s="107"/>
      <c r="AD37" s="107"/>
      <c r="AE37" s="262">
        <v>0</v>
      </c>
      <c r="AF37" s="263"/>
      <c r="AG37" s="95"/>
      <c r="AH37" s="95"/>
      <c r="AI37" s="254" t="s">
        <v>6</v>
      </c>
      <c r="AJ37" s="255"/>
      <c r="AK37" s="254" t="s">
        <v>74</v>
      </c>
      <c r="AL37" s="256"/>
      <c r="AM37" s="256"/>
      <c r="AN37" s="255"/>
      <c r="AO37" s="157"/>
      <c r="AP37" s="101"/>
      <c r="AQ37" s="267"/>
      <c r="AR37" s="267"/>
      <c r="AS37" s="267"/>
      <c r="AT37" s="267"/>
      <c r="AU37" s="101"/>
      <c r="AV37" s="101"/>
      <c r="AW37" s="101"/>
      <c r="AX37" s="70"/>
      <c r="AY37" s="70"/>
      <c r="AZ37" s="70"/>
      <c r="BA37" s="70"/>
      <c r="BB37" s="70"/>
      <c r="BC37" s="70"/>
      <c r="BD37" s="70"/>
    </row>
    <row r="38" spans="1:56" ht="20.25" customHeight="1" x14ac:dyDescent="0.45">
      <c r="A38" s="70"/>
      <c r="B38" s="70"/>
      <c r="C38" s="303" t="s">
        <v>28</v>
      </c>
      <c r="D38" s="303"/>
      <c r="E38" s="303"/>
      <c r="F38" s="304">
        <f>SUM(F36:G37)</f>
        <v>45</v>
      </c>
      <c r="G38" s="304"/>
      <c r="H38" s="304">
        <f>SUM(H36:I37)</f>
        <v>47</v>
      </c>
      <c r="I38" s="304"/>
      <c r="J38" s="304">
        <f>SUM(J36:K37)</f>
        <v>46</v>
      </c>
      <c r="K38" s="304"/>
      <c r="L38" s="304">
        <f>SUM(L36:M37)</f>
        <v>138</v>
      </c>
      <c r="M38" s="304"/>
      <c r="N38" s="72"/>
      <c r="O38" s="78"/>
      <c r="P38" s="72"/>
      <c r="Q38" s="95"/>
      <c r="R38" s="254" t="s">
        <v>6</v>
      </c>
      <c r="S38" s="255"/>
      <c r="T38" s="260">
        <f>SUMIFS($AU$13:$AV$30,$C$13:$D$30,"訪問介護員",$E$13:$F$30,"C")+SUMIFS($AU$13:$AV$30,$C$13:$D$30,"サービス提供責任者",$E$13:$F$30,"C")</f>
        <v>432</v>
      </c>
      <c r="U38" s="261"/>
      <c r="V38" s="270">
        <f>SUMIFS($AW$13:$AX$30,$C$13:$D$30,"訪問介護員",$E$13:$F$30,"C")+SUMIFS($AW$13:$AX$30,$C$13:$D$30,"サービス提供責任者",$E$13:$F$30,"C")</f>
        <v>108</v>
      </c>
      <c r="W38" s="271"/>
      <c r="X38" s="108"/>
      <c r="Y38" s="262">
        <v>432</v>
      </c>
      <c r="Z38" s="263"/>
      <c r="AA38" s="272">
        <v>108</v>
      </c>
      <c r="AB38" s="273"/>
      <c r="AC38" s="107"/>
      <c r="AD38" s="107"/>
      <c r="AE38" s="260" t="s">
        <v>37</v>
      </c>
      <c r="AF38" s="261"/>
      <c r="AG38" s="95"/>
      <c r="AH38" s="95"/>
      <c r="AI38" s="254" t="s">
        <v>7</v>
      </c>
      <c r="AJ38" s="255"/>
      <c r="AK38" s="254" t="s">
        <v>100</v>
      </c>
      <c r="AL38" s="256"/>
      <c r="AM38" s="256"/>
      <c r="AN38" s="255"/>
      <c r="AO38" s="155"/>
      <c r="AP38" s="101"/>
      <c r="AQ38" s="274"/>
      <c r="AR38" s="274"/>
      <c r="AS38" s="275"/>
      <c r="AT38" s="275"/>
      <c r="AU38" s="101"/>
      <c r="AV38" s="101"/>
      <c r="AW38" s="101"/>
      <c r="AX38" s="70"/>
      <c r="AY38" s="70"/>
      <c r="AZ38" s="70"/>
      <c r="BA38" s="70"/>
      <c r="BB38" s="70"/>
      <c r="BC38" s="70"/>
      <c r="BD38" s="70"/>
    </row>
    <row r="39" spans="1:56" ht="20.25" customHeight="1" x14ac:dyDescent="0.45">
      <c r="A39" s="70"/>
      <c r="B39" s="70"/>
      <c r="L39" s="93" t="s">
        <v>30</v>
      </c>
      <c r="M39" s="35"/>
      <c r="N39" s="305"/>
      <c r="O39" s="305"/>
      <c r="P39" s="72"/>
      <c r="Q39" s="95"/>
      <c r="R39" s="254" t="s">
        <v>7</v>
      </c>
      <c r="S39" s="255"/>
      <c r="T39" s="260">
        <f>SUMIFS($AU$13:$AV$30,$C$13:$D$30,"訪問介護員",$E$13:$F$30,"D")+SUMIFS($AU$13:$AV$30,$C$13:$D$30,"サービス提供責任者",$E$13:$F$30,"D")</f>
        <v>0</v>
      </c>
      <c r="U39" s="261"/>
      <c r="V39" s="270">
        <f>SUMIFS($AW$13:$AX$30,$C$13:$D$30,"訪問介護員",$E$13:$F$30,"D")+SUMIFS($AW$13:$AX$30,$C$13:$D$30,"サービス提供責任者",$E$13:$F$30,"D")</f>
        <v>0</v>
      </c>
      <c r="W39" s="271"/>
      <c r="X39" s="108"/>
      <c r="Y39" s="262">
        <v>0</v>
      </c>
      <c r="Z39" s="263"/>
      <c r="AA39" s="272">
        <v>0</v>
      </c>
      <c r="AB39" s="273"/>
      <c r="AC39" s="107"/>
      <c r="AD39" s="107"/>
      <c r="AE39" s="260" t="s">
        <v>37</v>
      </c>
      <c r="AF39" s="261"/>
      <c r="AG39" s="95"/>
      <c r="AH39" s="95"/>
      <c r="AI39" s="95"/>
      <c r="AJ39" s="267"/>
      <c r="AK39" s="267"/>
      <c r="AL39" s="274"/>
      <c r="AM39" s="274"/>
      <c r="AN39" s="275"/>
      <c r="AO39" s="275"/>
      <c r="AP39" s="101"/>
      <c r="AQ39" s="274"/>
      <c r="AR39" s="274"/>
      <c r="AS39" s="275"/>
      <c r="AT39" s="275"/>
      <c r="AU39" s="101"/>
      <c r="AV39" s="101"/>
      <c r="AW39" s="101"/>
      <c r="AX39" s="72"/>
      <c r="AY39" s="72"/>
      <c r="AZ39" s="70"/>
      <c r="BA39" s="70"/>
      <c r="BB39" s="70"/>
      <c r="BC39" s="70"/>
      <c r="BD39" s="70"/>
    </row>
    <row r="40" spans="1:56" ht="20.25" customHeight="1" x14ac:dyDescent="0.45">
      <c r="A40" s="70"/>
      <c r="B40" s="70"/>
      <c r="C40" s="66"/>
      <c r="D40" s="66"/>
      <c r="E40" s="66"/>
      <c r="F40" s="66"/>
      <c r="G40" s="66"/>
      <c r="H40" s="66"/>
      <c r="I40" s="66"/>
      <c r="J40" s="66"/>
      <c r="K40" s="66"/>
      <c r="L40" s="302">
        <f>L38/3</f>
        <v>46</v>
      </c>
      <c r="M40" s="302"/>
      <c r="N40" s="70"/>
      <c r="O40" s="70"/>
      <c r="P40" s="72"/>
      <c r="Q40" s="95"/>
      <c r="R40" s="254" t="s">
        <v>28</v>
      </c>
      <c r="S40" s="255"/>
      <c r="T40" s="260">
        <f>SUM(T36:U39)</f>
        <v>752</v>
      </c>
      <c r="U40" s="261"/>
      <c r="V40" s="270">
        <f>SUM(V36:W39)</f>
        <v>188</v>
      </c>
      <c r="W40" s="271"/>
      <c r="X40" s="108"/>
      <c r="Y40" s="260">
        <f>SUM(Y36:Z39)</f>
        <v>432</v>
      </c>
      <c r="Z40" s="261"/>
      <c r="AA40" s="260">
        <f>SUM(AA36:AB39)</f>
        <v>108</v>
      </c>
      <c r="AB40" s="261"/>
      <c r="AC40" s="107"/>
      <c r="AD40" s="107"/>
      <c r="AE40" s="260">
        <f>SUM(AE36:AF37)</f>
        <v>2</v>
      </c>
      <c r="AF40" s="261"/>
      <c r="AG40" s="95"/>
      <c r="AH40" s="95"/>
      <c r="AI40" s="95"/>
      <c r="AJ40" s="267"/>
      <c r="AK40" s="267"/>
      <c r="AL40" s="274"/>
      <c r="AM40" s="274"/>
      <c r="AN40" s="298"/>
      <c r="AO40" s="298"/>
      <c r="AP40" s="101"/>
      <c r="AQ40" s="274"/>
      <c r="AR40" s="274"/>
      <c r="AS40" s="275"/>
      <c r="AT40" s="275"/>
      <c r="AU40" s="101"/>
      <c r="AV40" s="101"/>
      <c r="AW40" s="101"/>
      <c r="AX40" s="72"/>
      <c r="AY40" s="72"/>
      <c r="AZ40" s="70"/>
      <c r="BA40" s="70"/>
      <c r="BB40" s="70"/>
      <c r="BC40" s="70"/>
      <c r="BD40" s="70"/>
    </row>
    <row r="41" spans="1:56" ht="20.25" customHeight="1" x14ac:dyDescent="0.45">
      <c r="A41" s="70"/>
      <c r="B41" s="70"/>
      <c r="C41" s="66"/>
      <c r="D41" s="66"/>
      <c r="E41" s="66"/>
      <c r="F41" s="66"/>
      <c r="G41" s="66"/>
      <c r="H41" s="66"/>
      <c r="I41" s="66"/>
      <c r="J41" s="66"/>
      <c r="K41" s="66"/>
      <c r="N41" s="70"/>
      <c r="O41" s="70"/>
      <c r="P41" s="72"/>
      <c r="Q41" s="95"/>
      <c r="R41" s="95"/>
      <c r="S41" s="95"/>
      <c r="T41" s="95"/>
      <c r="U41" s="95"/>
      <c r="V41" s="95"/>
      <c r="W41" s="95"/>
      <c r="X41" s="95"/>
      <c r="Y41" s="95"/>
      <c r="Z41" s="95"/>
      <c r="AA41" s="97"/>
      <c r="AB41" s="95"/>
      <c r="AC41" s="95"/>
      <c r="AD41" s="95"/>
      <c r="AE41" s="95"/>
      <c r="AF41" s="95"/>
      <c r="AG41" s="95"/>
      <c r="AH41" s="95"/>
      <c r="AI41" s="95"/>
      <c r="AJ41" s="101"/>
      <c r="AK41" s="101"/>
      <c r="AL41" s="101"/>
      <c r="AM41" s="101"/>
      <c r="AN41" s="101"/>
      <c r="AO41" s="101"/>
      <c r="AP41" s="101"/>
      <c r="AQ41" s="101"/>
      <c r="AR41" s="101"/>
      <c r="AS41" s="102"/>
      <c r="AT41" s="101"/>
      <c r="AU41" s="101"/>
      <c r="AV41" s="101"/>
      <c r="AW41" s="101"/>
      <c r="AX41" s="72"/>
      <c r="AY41" s="72"/>
      <c r="AZ41" s="70"/>
      <c r="BA41" s="70"/>
      <c r="BB41" s="70"/>
      <c r="BC41" s="70"/>
      <c r="BD41" s="70"/>
    </row>
    <row r="42" spans="1:56" ht="20.25" customHeight="1" x14ac:dyDescent="0.45">
      <c r="A42" s="70"/>
      <c r="B42" s="70"/>
      <c r="C42" s="70"/>
      <c r="D42" s="70"/>
      <c r="E42" s="70"/>
      <c r="F42" s="70"/>
      <c r="G42" s="70"/>
      <c r="H42" s="70"/>
      <c r="I42" s="70"/>
      <c r="J42" s="70"/>
      <c r="K42" s="70"/>
      <c r="L42" s="70"/>
      <c r="M42" s="70"/>
      <c r="N42" s="70"/>
      <c r="O42" s="70"/>
      <c r="P42" s="72"/>
      <c r="Q42" s="95"/>
      <c r="R42" s="97" t="s">
        <v>66</v>
      </c>
      <c r="S42" s="95"/>
      <c r="T42" s="95"/>
      <c r="U42" s="95"/>
      <c r="V42" s="95"/>
      <c r="W42" s="95"/>
      <c r="X42" s="103" t="s">
        <v>126</v>
      </c>
      <c r="Y42" s="296" t="s">
        <v>127</v>
      </c>
      <c r="Z42" s="297"/>
      <c r="AA42" s="95"/>
      <c r="AB42" s="103"/>
      <c r="AC42" s="95"/>
      <c r="AD42" s="95"/>
      <c r="AE42" s="95"/>
      <c r="AF42" s="95"/>
      <c r="AG42" s="95"/>
      <c r="AH42" s="95"/>
      <c r="AI42" s="95"/>
      <c r="AJ42" s="102"/>
      <c r="AK42" s="101"/>
      <c r="AL42" s="101"/>
      <c r="AM42" s="101"/>
      <c r="AN42" s="101"/>
      <c r="AO42" s="101"/>
      <c r="AP42" s="101"/>
      <c r="AQ42" s="101"/>
      <c r="AR42" s="101"/>
      <c r="AS42" s="154"/>
      <c r="AT42" s="154"/>
      <c r="AU42" s="101"/>
      <c r="AV42" s="101"/>
      <c r="AW42" s="101"/>
      <c r="AX42" s="72"/>
      <c r="AY42" s="72"/>
      <c r="AZ42" s="70"/>
      <c r="BA42" s="70"/>
      <c r="BB42" s="70"/>
      <c r="BC42" s="70"/>
      <c r="BD42" s="70"/>
    </row>
    <row r="43" spans="1:56" ht="20.25" customHeight="1" x14ac:dyDescent="0.2">
      <c r="A43" s="70"/>
      <c r="B43" s="70"/>
      <c r="C43" s="43"/>
      <c r="D43" s="94"/>
      <c r="E43" s="94"/>
      <c r="F43" s="95"/>
      <c r="G43" s="95"/>
      <c r="H43" s="95"/>
      <c r="I43" s="95"/>
      <c r="J43" s="95"/>
      <c r="K43" s="95"/>
      <c r="L43" s="96" t="s">
        <v>124</v>
      </c>
      <c r="M43" s="97"/>
      <c r="N43" s="97"/>
      <c r="O43" s="98"/>
      <c r="P43" s="72"/>
      <c r="Q43" s="95"/>
      <c r="R43" s="95" t="s">
        <v>60</v>
      </c>
      <c r="S43" s="95"/>
      <c r="T43" s="95"/>
      <c r="U43" s="95"/>
      <c r="V43" s="95"/>
      <c r="W43" s="95" t="s">
        <v>61</v>
      </c>
      <c r="X43" s="95"/>
      <c r="Y43" s="95"/>
      <c r="Z43" s="95"/>
      <c r="AA43" s="97"/>
      <c r="AB43" s="95"/>
      <c r="AC43" s="95"/>
      <c r="AD43" s="95"/>
      <c r="AE43" s="95"/>
      <c r="AF43" s="95"/>
      <c r="AG43" s="95"/>
      <c r="AH43" s="95"/>
      <c r="AI43" s="95"/>
      <c r="AJ43" s="101"/>
      <c r="AK43" s="101"/>
      <c r="AL43" s="101"/>
      <c r="AM43" s="101"/>
      <c r="AN43" s="101"/>
      <c r="AO43" s="101"/>
      <c r="AP43" s="101"/>
      <c r="AQ43" s="101"/>
      <c r="AR43" s="101"/>
      <c r="AS43" s="102"/>
      <c r="AT43" s="101"/>
      <c r="AU43" s="101"/>
      <c r="AV43" s="101"/>
      <c r="AW43" s="101"/>
      <c r="AX43" s="72"/>
      <c r="AY43" s="72"/>
      <c r="AZ43" s="70"/>
      <c r="BA43" s="70"/>
      <c r="BB43" s="70"/>
      <c r="BC43" s="70"/>
      <c r="BD43" s="70"/>
    </row>
    <row r="44" spans="1:56" ht="20.25" customHeight="1" x14ac:dyDescent="0.45">
      <c r="A44" s="70"/>
      <c r="B44" s="70"/>
      <c r="C44" s="99" t="s">
        <v>34</v>
      </c>
      <c r="D44" s="99"/>
      <c r="E44" s="95"/>
      <c r="F44" s="99" t="s">
        <v>36</v>
      </c>
      <c r="G44" s="99"/>
      <c r="H44" s="95"/>
      <c r="I44" s="100"/>
      <c r="J44" s="100"/>
      <c r="K44" s="95"/>
      <c r="L44" s="93" t="s">
        <v>69</v>
      </c>
      <c r="M44" s="93"/>
      <c r="N44" s="93"/>
      <c r="O44" s="95"/>
      <c r="P44" s="72"/>
      <c r="Q44" s="95"/>
      <c r="R44" s="95" t="str">
        <f>IF($Y$42="週","対象時間数（週平均）","対象時間数（当月合計）")</f>
        <v>対象時間数（週平均）</v>
      </c>
      <c r="S44" s="95"/>
      <c r="T44" s="95"/>
      <c r="U44" s="95"/>
      <c r="V44" s="95"/>
      <c r="W44" s="95" t="str">
        <f>IF($Y$42="週","週に勤務すべき時間数","当月に勤務すべき時間数")</f>
        <v>週に勤務すべき時間数</v>
      </c>
      <c r="X44" s="95"/>
      <c r="Y44" s="95"/>
      <c r="Z44" s="95"/>
      <c r="AA44" s="97"/>
      <c r="AB44" s="252" t="s">
        <v>62</v>
      </c>
      <c r="AC44" s="252"/>
      <c r="AD44" s="252"/>
      <c r="AE44" s="252"/>
      <c r="AF44" s="95"/>
      <c r="AG44" s="95"/>
      <c r="AH44" s="95"/>
      <c r="AI44" s="95"/>
      <c r="AJ44" s="101"/>
      <c r="AK44" s="101"/>
      <c r="AL44" s="101"/>
      <c r="AM44" s="101"/>
      <c r="AN44" s="101"/>
      <c r="AO44" s="101"/>
      <c r="AP44" s="101"/>
      <c r="AQ44" s="101"/>
      <c r="AR44" s="101"/>
      <c r="AS44" s="102"/>
      <c r="AT44" s="101"/>
      <c r="AU44" s="101"/>
      <c r="AV44" s="101"/>
      <c r="AW44" s="101"/>
      <c r="AX44" s="72"/>
      <c r="AY44" s="72"/>
      <c r="AZ44" s="70"/>
      <c r="BA44" s="70"/>
      <c r="BB44" s="70"/>
      <c r="BC44" s="70"/>
      <c r="BD44" s="70"/>
    </row>
    <row r="45" spans="1:56" ht="20.25" customHeight="1" x14ac:dyDescent="0.45">
      <c r="A45" s="70"/>
      <c r="B45" s="70"/>
      <c r="C45" s="280">
        <f>L40</f>
        <v>46</v>
      </c>
      <c r="D45" s="281"/>
      <c r="E45" s="153" t="s">
        <v>31</v>
      </c>
      <c r="F45" s="278">
        <v>40</v>
      </c>
      <c r="G45" s="279"/>
      <c r="H45" s="153" t="s">
        <v>32</v>
      </c>
      <c r="I45" s="280">
        <f>C45/F45</f>
        <v>1.1499999999999999</v>
      </c>
      <c r="J45" s="281"/>
      <c r="K45" s="153" t="s">
        <v>33</v>
      </c>
      <c r="L45" s="282">
        <f>IF(C45&lt;40,1,ROUNDUP(I45,1))</f>
        <v>1.2000000000000002</v>
      </c>
      <c r="M45" s="283"/>
      <c r="N45" s="284"/>
      <c r="O45" s="95"/>
      <c r="P45" s="72"/>
      <c r="Q45" s="95"/>
      <c r="R45" s="285">
        <f>IF($Y$42="週",AA40,Y40)</f>
        <v>108</v>
      </c>
      <c r="S45" s="286"/>
      <c r="T45" s="286"/>
      <c r="U45" s="287"/>
      <c r="V45" s="153" t="s">
        <v>31</v>
      </c>
      <c r="W45" s="254">
        <f>IF($Y$42="週",$AV$5,$AZ$5)</f>
        <v>40</v>
      </c>
      <c r="X45" s="256"/>
      <c r="Y45" s="256"/>
      <c r="Z45" s="255"/>
      <c r="AA45" s="153" t="s">
        <v>32</v>
      </c>
      <c r="AB45" s="288">
        <f>ROUNDDOWN(R45/W45,1)</f>
        <v>2.7</v>
      </c>
      <c r="AC45" s="289"/>
      <c r="AD45" s="289"/>
      <c r="AE45" s="290"/>
      <c r="AF45" s="95"/>
      <c r="AG45" s="95"/>
      <c r="AH45" s="95"/>
      <c r="AI45" s="95"/>
      <c r="AJ45" s="291"/>
      <c r="AK45" s="291"/>
      <c r="AL45" s="291"/>
      <c r="AM45" s="291"/>
      <c r="AN45" s="157"/>
      <c r="AO45" s="267"/>
      <c r="AP45" s="267"/>
      <c r="AQ45" s="267"/>
      <c r="AR45" s="267"/>
      <c r="AS45" s="157"/>
      <c r="AT45" s="257"/>
      <c r="AU45" s="257"/>
      <c r="AV45" s="257"/>
      <c r="AW45" s="257"/>
      <c r="AX45" s="72"/>
      <c r="AY45" s="72"/>
      <c r="AZ45" s="70"/>
      <c r="BA45" s="70"/>
      <c r="BB45" s="70"/>
      <c r="BC45" s="70"/>
      <c r="BD45" s="70"/>
    </row>
    <row r="46" spans="1:56" ht="20.25" customHeight="1" x14ac:dyDescent="0.45">
      <c r="A46" s="70"/>
      <c r="B46" s="70"/>
      <c r="C46" s="66"/>
      <c r="D46" s="95"/>
      <c r="E46" s="95"/>
      <c r="F46" s="95"/>
      <c r="G46" s="95"/>
      <c r="H46" s="95"/>
      <c r="I46" s="95"/>
      <c r="J46" s="95"/>
      <c r="K46" s="95"/>
      <c r="L46" s="95" t="s">
        <v>103</v>
      </c>
      <c r="M46" s="95"/>
      <c r="N46" s="95"/>
      <c r="O46" s="95"/>
      <c r="P46" s="72"/>
      <c r="Q46" s="95"/>
      <c r="R46" s="95"/>
      <c r="S46" s="95"/>
      <c r="T46" s="95"/>
      <c r="U46" s="95"/>
      <c r="V46" s="95"/>
      <c r="W46" s="95"/>
      <c r="X46" s="95"/>
      <c r="Y46" s="95"/>
      <c r="Z46" s="95"/>
      <c r="AA46" s="97"/>
      <c r="AB46" s="95" t="s">
        <v>102</v>
      </c>
      <c r="AC46" s="95"/>
      <c r="AD46" s="95"/>
      <c r="AE46" s="95"/>
      <c r="AF46" s="95"/>
      <c r="AG46" s="95"/>
      <c r="AH46" s="95"/>
      <c r="AI46" s="95"/>
      <c r="AJ46" s="101"/>
      <c r="AK46" s="101"/>
      <c r="AL46" s="101"/>
      <c r="AM46" s="101"/>
      <c r="AN46" s="101"/>
      <c r="AO46" s="101"/>
      <c r="AP46" s="101"/>
      <c r="AQ46" s="101"/>
      <c r="AR46" s="101"/>
      <c r="AS46" s="102"/>
      <c r="AT46" s="101"/>
      <c r="AU46" s="101"/>
      <c r="AV46" s="101"/>
      <c r="AW46" s="101"/>
      <c r="AX46" s="72"/>
      <c r="AY46" s="72"/>
      <c r="AZ46" s="70"/>
      <c r="BA46" s="70"/>
      <c r="BB46" s="70"/>
      <c r="BC46" s="70"/>
      <c r="BD46" s="70"/>
    </row>
    <row r="47" spans="1:56" ht="20.25" customHeight="1" x14ac:dyDescent="0.45">
      <c r="A47" s="70"/>
      <c r="B47" s="70"/>
      <c r="C47" s="66" t="s">
        <v>134</v>
      </c>
      <c r="D47" s="95"/>
      <c r="E47" s="95"/>
      <c r="F47" s="95"/>
      <c r="G47" s="95"/>
      <c r="H47" s="95"/>
      <c r="I47" s="95"/>
      <c r="J47" s="95"/>
      <c r="K47" s="95"/>
      <c r="L47" s="95"/>
      <c r="M47" s="95"/>
      <c r="N47" s="95"/>
      <c r="O47" s="95"/>
      <c r="P47" s="72"/>
      <c r="Q47" s="95"/>
      <c r="R47" s="95" t="s">
        <v>65</v>
      </c>
      <c r="S47" s="95"/>
      <c r="T47" s="95"/>
      <c r="U47" s="95"/>
      <c r="V47" s="95"/>
      <c r="W47" s="95"/>
      <c r="X47" s="95"/>
      <c r="Y47" s="95"/>
      <c r="Z47" s="95"/>
      <c r="AA47" s="97"/>
      <c r="AB47" s="95"/>
      <c r="AC47" s="95"/>
      <c r="AD47" s="95"/>
      <c r="AE47" s="95"/>
      <c r="AF47" s="95"/>
      <c r="AG47" s="95"/>
      <c r="AH47" s="95"/>
      <c r="AI47" s="95"/>
      <c r="AJ47" s="95"/>
      <c r="AK47" s="104"/>
      <c r="AL47" s="105"/>
      <c r="AM47" s="105"/>
      <c r="AN47" s="95"/>
      <c r="AO47" s="95"/>
      <c r="AP47" s="95"/>
      <c r="AQ47" s="95"/>
      <c r="AR47" s="95"/>
      <c r="AS47" s="95"/>
      <c r="AT47" s="95"/>
      <c r="AU47" s="95"/>
      <c r="AV47" s="66"/>
      <c r="AW47" s="66"/>
      <c r="AX47" s="72"/>
      <c r="AY47" s="72"/>
      <c r="AZ47" s="70"/>
      <c r="BA47" s="70"/>
      <c r="BB47" s="70"/>
      <c r="BC47" s="70"/>
      <c r="BD47" s="70"/>
    </row>
    <row r="48" spans="1:56" ht="20.25" customHeight="1" x14ac:dyDescent="0.45">
      <c r="A48" s="70"/>
      <c r="B48" s="70"/>
      <c r="C48" s="66"/>
      <c r="D48" s="95" t="s">
        <v>135</v>
      </c>
      <c r="E48" s="95"/>
      <c r="F48" s="95"/>
      <c r="G48" s="95"/>
      <c r="H48" s="95"/>
      <c r="I48" s="95"/>
      <c r="J48" s="95"/>
      <c r="K48" s="95"/>
      <c r="L48" s="95"/>
      <c r="M48" s="95"/>
      <c r="N48" s="95"/>
      <c r="O48" s="95"/>
      <c r="P48" s="72"/>
      <c r="Q48" s="95"/>
      <c r="R48" s="95" t="s">
        <v>68</v>
      </c>
      <c r="S48" s="95"/>
      <c r="T48" s="95"/>
      <c r="U48" s="95"/>
      <c r="V48" s="95"/>
      <c r="W48" s="95"/>
      <c r="X48" s="95"/>
      <c r="Y48" s="95"/>
      <c r="Z48" s="95"/>
      <c r="AA48" s="97"/>
      <c r="AB48" s="153"/>
      <c r="AC48" s="153"/>
      <c r="AD48" s="153"/>
      <c r="AE48" s="153"/>
      <c r="AF48" s="95"/>
      <c r="AG48" s="95"/>
      <c r="AH48" s="95"/>
      <c r="AI48" s="95"/>
      <c r="AJ48" s="95"/>
      <c r="AK48" s="104"/>
      <c r="AL48" s="105"/>
      <c r="AM48" s="105"/>
      <c r="AN48" s="95"/>
      <c r="AO48" s="95"/>
      <c r="AP48" s="95"/>
      <c r="AQ48" s="95"/>
      <c r="AR48" s="95"/>
      <c r="AS48" s="95"/>
      <c r="AT48" s="95"/>
      <c r="AU48" s="95"/>
      <c r="AV48" s="66"/>
      <c r="AW48" s="66"/>
      <c r="AX48" s="72"/>
      <c r="AY48" s="72"/>
      <c r="AZ48" s="70"/>
      <c r="BA48" s="70"/>
      <c r="BB48" s="70"/>
      <c r="BC48" s="70"/>
      <c r="BD48" s="70"/>
    </row>
    <row r="49" spans="1:58" ht="20.25" customHeight="1" x14ac:dyDescent="0.45">
      <c r="A49" s="70"/>
      <c r="B49" s="70"/>
      <c r="C49" s="66" t="s">
        <v>38</v>
      </c>
      <c r="D49" s="95"/>
      <c r="E49" s="95"/>
      <c r="F49" s="95"/>
      <c r="G49" s="95"/>
      <c r="H49" s="95"/>
      <c r="I49" s="95"/>
      <c r="J49" s="95"/>
      <c r="K49" s="95"/>
      <c r="L49" s="95"/>
      <c r="M49" s="95"/>
      <c r="N49" s="95"/>
      <c r="O49" s="95"/>
      <c r="P49" s="72"/>
      <c r="Q49" s="95"/>
      <c r="R49" s="66" t="s">
        <v>63</v>
      </c>
      <c r="S49" s="66"/>
      <c r="T49" s="66"/>
      <c r="U49" s="66"/>
      <c r="V49" s="66"/>
      <c r="W49" s="95" t="s">
        <v>67</v>
      </c>
      <c r="X49" s="66"/>
      <c r="Y49" s="66"/>
      <c r="Z49" s="66"/>
      <c r="AA49" s="66"/>
      <c r="AB49" s="252" t="s">
        <v>28</v>
      </c>
      <c r="AC49" s="252"/>
      <c r="AD49" s="252"/>
      <c r="AE49" s="252"/>
      <c r="AF49" s="95"/>
      <c r="AG49" s="95"/>
      <c r="AH49" s="95"/>
      <c r="AI49" s="95"/>
      <c r="AJ49" s="95"/>
      <c r="AK49" s="104"/>
      <c r="AL49" s="105"/>
      <c r="AM49" s="105"/>
      <c r="AN49" s="95"/>
      <c r="AO49" s="95"/>
      <c r="AP49" s="95"/>
      <c r="AQ49" s="95"/>
      <c r="AR49" s="95"/>
      <c r="AS49" s="95"/>
      <c r="AT49" s="95"/>
      <c r="AU49" s="95"/>
      <c r="AV49" s="66"/>
      <c r="AW49" s="66"/>
      <c r="AX49" s="72"/>
      <c r="AY49" s="72"/>
      <c r="AZ49" s="70"/>
      <c r="BA49" s="70"/>
      <c r="BB49" s="70"/>
      <c r="BC49" s="70"/>
      <c r="BD49" s="70"/>
    </row>
    <row r="50" spans="1:58" ht="20.25" customHeight="1" x14ac:dyDescent="0.45">
      <c r="A50" s="70"/>
      <c r="B50" s="70"/>
      <c r="C50" s="66" t="s">
        <v>39</v>
      </c>
      <c r="D50" s="95"/>
      <c r="E50" s="95"/>
      <c r="F50" s="95"/>
      <c r="G50" s="95"/>
      <c r="H50" s="95"/>
      <c r="I50" s="95"/>
      <c r="J50" s="95"/>
      <c r="K50" s="95"/>
      <c r="L50" s="95"/>
      <c r="M50" s="95"/>
      <c r="N50" s="95"/>
      <c r="O50" s="95"/>
      <c r="P50" s="72"/>
      <c r="Q50" s="95"/>
      <c r="R50" s="254">
        <f>AE40</f>
        <v>2</v>
      </c>
      <c r="S50" s="256"/>
      <c r="T50" s="256"/>
      <c r="U50" s="255"/>
      <c r="V50" s="153" t="s">
        <v>115</v>
      </c>
      <c r="W50" s="288">
        <f>AB45</f>
        <v>2.7</v>
      </c>
      <c r="X50" s="289"/>
      <c r="Y50" s="289"/>
      <c r="Z50" s="290"/>
      <c r="AA50" s="153" t="s">
        <v>32</v>
      </c>
      <c r="AB50" s="293">
        <f>ROUNDDOWN(R50+W50,1)</f>
        <v>4.7</v>
      </c>
      <c r="AC50" s="294"/>
      <c r="AD50" s="294"/>
      <c r="AE50" s="295"/>
      <c r="AF50" s="95"/>
      <c r="AG50" s="95"/>
      <c r="AH50" s="95"/>
      <c r="AI50" s="95"/>
      <c r="AJ50" s="95"/>
      <c r="AK50" s="104"/>
      <c r="AL50" s="105"/>
      <c r="AM50" s="105"/>
      <c r="AN50" s="95"/>
      <c r="AO50" s="95"/>
      <c r="AP50" s="95"/>
      <c r="AQ50" s="95"/>
      <c r="AR50" s="95"/>
      <c r="AS50" s="95"/>
      <c r="AT50" s="95"/>
      <c r="AU50" s="95"/>
      <c r="AV50" s="66"/>
      <c r="AW50" s="66"/>
      <c r="AX50" s="72"/>
      <c r="AY50" s="72"/>
      <c r="AZ50" s="70"/>
      <c r="BA50" s="70"/>
      <c r="BB50" s="70"/>
      <c r="BC50" s="70"/>
      <c r="BD50" s="70"/>
    </row>
    <row r="51" spans="1:58" ht="20.25" customHeight="1" x14ac:dyDescent="0.45">
      <c r="A51" s="70"/>
      <c r="B51" s="70"/>
      <c r="C51" s="66" t="s">
        <v>40</v>
      </c>
      <c r="D51" s="94"/>
      <c r="E51" s="94"/>
      <c r="F51" s="66"/>
      <c r="G51" s="95"/>
      <c r="H51" s="95"/>
      <c r="I51" s="95"/>
      <c r="J51" s="95"/>
      <c r="K51" s="95"/>
      <c r="L51" s="95"/>
      <c r="M51" s="95"/>
      <c r="N51" s="95"/>
      <c r="O51" s="95"/>
      <c r="P51" s="72"/>
      <c r="Q51" s="95"/>
      <c r="R51" s="95"/>
      <c r="S51" s="95"/>
      <c r="T51" s="95"/>
      <c r="U51" s="95"/>
      <c r="V51" s="95"/>
      <c r="W51" s="95"/>
      <c r="X51" s="95"/>
      <c r="Y51" s="95"/>
      <c r="Z51" s="95"/>
      <c r="AA51" s="95"/>
      <c r="AB51" s="95"/>
      <c r="AC51" s="97"/>
      <c r="AD51" s="95"/>
      <c r="AE51" s="95"/>
      <c r="AF51" s="95"/>
      <c r="AG51" s="95"/>
      <c r="AH51" s="95"/>
      <c r="AI51" s="95"/>
      <c r="AJ51" s="95"/>
      <c r="AK51" s="104"/>
      <c r="AL51" s="105"/>
      <c r="AM51" s="105"/>
      <c r="AN51" s="95"/>
      <c r="AO51" s="95"/>
      <c r="AP51" s="95"/>
      <c r="AQ51" s="95"/>
      <c r="AR51" s="95"/>
      <c r="AS51" s="95"/>
      <c r="AT51" s="95"/>
      <c r="AU51" s="95"/>
      <c r="AV51" s="66"/>
      <c r="AW51" s="66"/>
      <c r="AX51" s="70"/>
      <c r="AY51" s="70"/>
      <c r="AZ51" s="70"/>
      <c r="BA51" s="70"/>
      <c r="BB51" s="70"/>
      <c r="BC51" s="70"/>
      <c r="BD51" s="70"/>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鳥取市役所</cp:lastModifiedBy>
  <cp:lastPrinted>2024-03-25T08:43:12Z</cp:lastPrinted>
  <dcterms:created xsi:type="dcterms:W3CDTF">2020-01-14T23:44:41Z</dcterms:created>
  <dcterms:modified xsi:type="dcterms:W3CDTF">2024-03-27T11:30:29Z</dcterms:modified>
</cp:coreProperties>
</file>