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企業立地・支援課\【【新共有フォルダ案】】\3_企業支援係\143_製造業再エネ・省エネ設備導入促進事業\様式\"/>
    </mc:Choice>
  </mc:AlternateContent>
  <bookViews>
    <workbookView xWindow="0" yWindow="0" windowWidth="24000" windowHeight="9510" activeTab="1"/>
  </bookViews>
  <sheets>
    <sheet name="はじめにご確認ください" sheetId="3" r:id="rId1"/>
    <sheet name="収支予算書（個票）" sheetId="2" r:id="rId2"/>
    <sheet name="収支予算書（総括）" sheetId="1" r:id="rId3"/>
  </sheets>
  <definedNames>
    <definedName name="_xlnm.Print_Area" localSheetId="1">'収支予算書（個票）'!$A$1:$L$36</definedName>
    <definedName name="_xlnm.Print_Area" localSheetId="2">'収支予算書（総括）'!$A$1:$I$27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25" i="2"/>
  <c r="J26" i="2"/>
  <c r="I24" i="2"/>
  <c r="J24" i="2" s="1"/>
  <c r="I23" i="2"/>
  <c r="J23" i="2" s="1"/>
  <c r="E35" i="2" l="1"/>
  <c r="F35" i="2" s="1"/>
  <c r="E34" i="2"/>
  <c r="F34" i="2" s="1"/>
  <c r="E33" i="2"/>
  <c r="F33" i="2" s="1"/>
  <c r="E32" i="2"/>
  <c r="F32" i="2" s="1"/>
  <c r="E31" i="2"/>
  <c r="F31" i="2" s="1"/>
  <c r="E12" i="2"/>
  <c r="E16" i="2"/>
  <c r="F16" i="2" s="1"/>
  <c r="E15" i="2"/>
  <c r="F15" i="2" s="1"/>
  <c r="E14" i="2"/>
  <c r="F14" i="2" s="1"/>
  <c r="E13" i="2"/>
  <c r="F13" i="2" s="1"/>
  <c r="I27" i="2" l="1"/>
  <c r="J27" i="2" s="1"/>
  <c r="E3" i="2" l="1"/>
  <c r="F3" i="2" s="1"/>
  <c r="G3" i="2" s="1"/>
  <c r="L22" i="2"/>
  <c r="G27" i="2"/>
  <c r="C9" i="1" s="1"/>
  <c r="M24" i="2"/>
  <c r="M23" i="2"/>
  <c r="L26" i="2"/>
  <c r="L25" i="2"/>
  <c r="L21" i="2"/>
  <c r="H27" i="2"/>
  <c r="B27" i="2"/>
  <c r="D27" i="2"/>
  <c r="E27" i="2"/>
  <c r="E6" i="2" l="1"/>
  <c r="F6" i="2" s="1"/>
  <c r="E7" i="2"/>
  <c r="E4" i="2"/>
  <c r="F4" i="2" s="1"/>
  <c r="E5" i="2"/>
  <c r="F5" i="2" s="1"/>
  <c r="D36" i="2"/>
  <c r="B36" i="2"/>
  <c r="D17" i="2"/>
  <c r="B17" i="2"/>
  <c r="B8" i="2"/>
  <c r="D8" i="2"/>
  <c r="C22" i="1"/>
  <c r="C21" i="1"/>
  <c r="C20" i="1"/>
  <c r="C19" i="1"/>
  <c r="C18" i="1"/>
  <c r="C10" i="1" l="1"/>
  <c r="F7" i="2"/>
  <c r="E8" i="2"/>
  <c r="F8" i="2" s="1"/>
  <c r="N4" i="2"/>
  <c r="H3" i="2"/>
  <c r="E17" i="2"/>
  <c r="F17" i="2" s="1"/>
  <c r="E36" i="2"/>
  <c r="F36" i="2" s="1"/>
  <c r="C23" i="1"/>
  <c r="G4" i="2" l="1"/>
  <c r="N5" i="2" s="1"/>
  <c r="M4" i="2"/>
  <c r="G5" i="2" l="1"/>
  <c r="H5" i="2" s="1"/>
  <c r="M5" i="2"/>
  <c r="N6" i="2" s="1"/>
  <c r="G6" i="2" s="1"/>
  <c r="H4" i="2"/>
  <c r="H6" i="2" l="1"/>
  <c r="M6" i="2"/>
  <c r="N7" i="2" l="1"/>
  <c r="G7" i="2" l="1"/>
  <c r="G8" i="2" s="1"/>
  <c r="N11" i="2" s="1"/>
  <c r="M7" i="2"/>
  <c r="G12" i="2" l="1"/>
  <c r="N13" i="2" s="1"/>
  <c r="G13" i="2" s="1"/>
  <c r="O8" i="2"/>
  <c r="H7" i="2"/>
  <c r="H8" i="2"/>
  <c r="M12" i="2" l="1"/>
  <c r="H12" i="2" l="1"/>
  <c r="M13" i="2" l="1"/>
  <c r="H13" i="2" l="1"/>
  <c r="N14" i="2"/>
  <c r="G14" i="2" s="1"/>
  <c r="M14" i="2" l="1"/>
  <c r="H14" i="2" l="1"/>
  <c r="N15" i="2"/>
  <c r="M15" i="2" l="1"/>
  <c r="G15" i="2"/>
  <c r="H15" i="2" l="1"/>
  <c r="N16" i="2"/>
  <c r="G16" i="2" l="1"/>
  <c r="G17" i="2" s="1"/>
  <c r="M16" i="2"/>
  <c r="M20" i="2" l="1"/>
  <c r="O23" i="2" s="1"/>
  <c r="H16" i="2"/>
  <c r="H17" i="2" s="1"/>
  <c r="K23" i="2" l="1"/>
  <c r="O24" i="2" l="1"/>
  <c r="K24" i="2" s="1"/>
  <c r="L24" i="2" s="1"/>
  <c r="L23" i="2"/>
  <c r="K27" i="2" l="1"/>
  <c r="N30" i="2" s="1"/>
  <c r="L27" i="2"/>
  <c r="M31" i="2" l="1"/>
  <c r="G31" i="2"/>
  <c r="H31" i="2" s="1"/>
  <c r="N32" i="2" l="1"/>
  <c r="G32" i="2" l="1"/>
  <c r="M32" i="2"/>
  <c r="H32" i="2" l="1"/>
  <c r="N33" i="2"/>
  <c r="G33" i="2" l="1"/>
  <c r="M33" i="2"/>
  <c r="H33" i="2" l="1"/>
  <c r="N34" i="2"/>
  <c r="M34" i="2" l="1"/>
  <c r="G34" i="2"/>
  <c r="H34" i="2" l="1"/>
  <c r="N35" i="2"/>
  <c r="M35" i="2" l="1"/>
  <c r="G35" i="2"/>
  <c r="H35" i="2" l="1"/>
  <c r="H36" i="2" s="1"/>
  <c r="G36" i="2"/>
  <c r="K8" i="1" s="1"/>
  <c r="C8" i="1" l="1"/>
  <c r="C7" i="1" l="1"/>
  <c r="C11" i="1" s="1"/>
</calcChain>
</file>

<file path=xl/comments1.xml><?xml version="1.0" encoding="utf-8"?>
<comments xmlns="http://schemas.openxmlformats.org/spreadsheetml/2006/main">
  <authors>
    <author>鳥取市</author>
  </authors>
  <commentLis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数字のみ入力
注意：最大５台まで</t>
        </r>
      </text>
    </comment>
    <comment ref="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鳥取市:</t>
        </r>
        <r>
          <rPr>
            <sz val="9"/>
            <color indexed="81"/>
            <rFont val="MS P ゴシック"/>
            <family val="3"/>
            <charset val="128"/>
          </rPr>
          <t xml:space="preserve">
マイナスの値になる場合は市の補助対象になりません。</t>
        </r>
      </text>
    </comment>
  </commentList>
</comments>
</file>

<file path=xl/sharedStrings.xml><?xml version="1.0" encoding="utf-8"?>
<sst xmlns="http://schemas.openxmlformats.org/spreadsheetml/2006/main" count="111" uniqueCount="49">
  <si>
    <t>※合計の金額は、上記１　収入の部の合計と一致すること。</t>
    <phoneticPr fontId="3"/>
  </si>
  <si>
    <t>※補助対象経費に係る支出のみを記載すること。</t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</si>
  <si>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</si>
  <si>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</si>
  <si>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設備処分費</t>
    <rPh sb="0" eb="5">
      <t>セツビショブンヒ</t>
    </rPh>
    <phoneticPr fontId="3"/>
  </si>
  <si>
    <t>工事費（改修費含む）</t>
    <rPh sb="0" eb="3">
      <t>コウジヒ</t>
    </rPh>
    <phoneticPr fontId="3"/>
  </si>
  <si>
    <t>設備費</t>
    <rPh sb="0" eb="3">
      <t>セツビヒ</t>
    </rPh>
    <phoneticPr fontId="3"/>
  </si>
  <si>
    <t>設計費</t>
    <rPh sb="0" eb="3">
      <t>セッケイヒ</t>
    </rPh>
    <phoneticPr fontId="3"/>
  </si>
  <si>
    <t>調査費</t>
    <rPh sb="0" eb="3">
      <t>チョウサヒ</t>
    </rPh>
    <phoneticPr fontId="3"/>
  </si>
  <si>
    <t>摘要</t>
    <rPh sb="0" eb="2">
      <t>テキヨウ</t>
    </rPh>
    <phoneticPr fontId="3"/>
  </si>
  <si>
    <t>予算額</t>
    <rPh sb="0" eb="3">
      <t>ヨサンガク</t>
    </rPh>
    <phoneticPr fontId="3"/>
  </si>
  <si>
    <t>費目</t>
    <rPh sb="0" eb="2">
      <t>ヒモク</t>
    </rPh>
    <phoneticPr fontId="3"/>
  </si>
  <si>
    <t>２　支出の部</t>
    <rPh sb="2" eb="4">
      <t>シシュツ</t>
    </rPh>
    <rPh sb="5" eb="6">
      <t>ブ</t>
    </rPh>
    <phoneticPr fontId="3"/>
  </si>
  <si>
    <t>※合計の金額は、下記２　支出の部の合計の金額と一致すること。</t>
    <phoneticPr fontId="3"/>
  </si>
  <si>
    <t>※補助対象経費に係る収入のみを記載すること。</t>
    <phoneticPr fontId="3"/>
  </si>
  <si>
    <t>県</t>
    <rPh sb="0" eb="1">
      <t>ケン</t>
    </rPh>
    <phoneticPr fontId="3"/>
  </si>
  <si>
    <t>国</t>
    <rPh sb="0" eb="1">
      <t>クニ</t>
    </rPh>
    <phoneticPr fontId="3"/>
  </si>
  <si>
    <t>他補助金</t>
    <rPh sb="0" eb="1">
      <t>ホカ</t>
    </rPh>
    <rPh sb="1" eb="4">
      <t>ホジョキン</t>
    </rPh>
    <phoneticPr fontId="3"/>
  </si>
  <si>
    <t>鳥取市製造業再エネ・省エネ設備導入促進補助金</t>
    <phoneticPr fontId="3"/>
  </si>
  <si>
    <t>市補助金</t>
    <rPh sb="0" eb="4">
      <t>シホジョキン</t>
    </rPh>
    <phoneticPr fontId="3"/>
  </si>
  <si>
    <t>自己資金（借入金含む）</t>
    <rPh sb="0" eb="4">
      <t>ジコシキン</t>
    </rPh>
    <rPh sb="5" eb="9">
      <t>カリイレキンフク</t>
    </rPh>
    <phoneticPr fontId="3"/>
  </si>
  <si>
    <t>区分</t>
    <rPh sb="0" eb="2">
      <t>クブン</t>
    </rPh>
    <phoneticPr fontId="3"/>
  </si>
  <si>
    <t>１　収入の部</t>
    <rPh sb="2" eb="4">
      <t>シュウニュウ</t>
    </rPh>
    <rPh sb="5" eb="6">
      <t>ブ</t>
    </rPh>
    <phoneticPr fontId="3"/>
  </si>
  <si>
    <t>鳥取市製造業再エネ・省エネ設備導入促進補助金　収支予算書</t>
    <rPh sb="0" eb="3">
      <t>トットリシ</t>
    </rPh>
    <rPh sb="3" eb="7">
      <t>セイゾウギョウサイ</t>
    </rPh>
    <rPh sb="10" eb="11">
      <t>ショウ</t>
    </rPh>
    <rPh sb="13" eb="22">
      <t>セツビドウニュウソクシンホジョキン</t>
    </rPh>
    <rPh sb="23" eb="28">
      <t>シュウシヨサンショ</t>
    </rPh>
    <phoneticPr fontId="3"/>
  </si>
  <si>
    <t>様式第２号（第９条関係）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</si>
  <si>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工事費</t>
    <rPh sb="0" eb="3">
      <t>コウジヒ</t>
    </rPh>
    <phoneticPr fontId="3"/>
  </si>
  <si>
    <t>県補助金</t>
    <rPh sb="0" eb="4">
      <t>ケンホジョキン</t>
    </rPh>
    <phoneticPr fontId="3"/>
  </si>
  <si>
    <t>（4）エネルギーマネジメントシステム機器</t>
    <rPh sb="18" eb="20">
      <t>キキ</t>
    </rPh>
    <phoneticPr fontId="3"/>
  </si>
  <si>
    <t>国補助金</t>
    <rPh sb="0" eb="4">
      <t>クニホジョキン</t>
    </rPh>
    <phoneticPr fontId="3"/>
  </si>
  <si>
    <t>下取り価格</t>
    <rPh sb="0" eb="2">
      <t>シタド</t>
    </rPh>
    <rPh sb="3" eb="5">
      <t>カカク</t>
    </rPh>
    <phoneticPr fontId="3"/>
  </si>
  <si>
    <t>（3）電気自動車、V2H充放電設備</t>
    <rPh sb="3" eb="8">
      <t>デンキジドウシャ</t>
    </rPh>
    <rPh sb="12" eb="17">
      <t>ジュウホウデンセツビ</t>
    </rPh>
    <phoneticPr fontId="3"/>
  </si>
  <si>
    <t>（2）高効率な省エネ機器</t>
    <rPh sb="3" eb="6">
      <t>コウコウリツ</t>
    </rPh>
    <rPh sb="7" eb="8">
      <t>ショウ</t>
    </rPh>
    <rPh sb="10" eb="12">
      <t>キキ</t>
    </rPh>
    <phoneticPr fontId="3"/>
  </si>
  <si>
    <t>（１）発電、蓄電設備</t>
    <rPh sb="3" eb="5">
      <t>ハツデン</t>
    </rPh>
    <rPh sb="6" eb="10">
      <t>チクデンセツビ</t>
    </rPh>
    <phoneticPr fontId="3"/>
  </si>
  <si>
    <t>費目</t>
    <rPh sb="0" eb="2">
      <t>ヒモク</t>
    </rPh>
    <phoneticPr fontId="3"/>
  </si>
  <si>
    <t>その他
（　　　）</t>
    <rPh sb="2" eb="3">
      <t>タ</t>
    </rPh>
    <phoneticPr fontId="3"/>
  </si>
  <si>
    <t>合計</t>
    <rPh sb="0" eb="2">
      <t>ゴウケイ</t>
    </rPh>
    <phoneticPr fontId="3"/>
  </si>
  <si>
    <t>〇収支予算書（個票）のシートを最初に作成してください。</t>
    <rPh sb="1" eb="6">
      <t>シュウシヨサンショ</t>
    </rPh>
    <rPh sb="7" eb="9">
      <t>コヒョウ</t>
    </rPh>
    <rPh sb="15" eb="17">
      <t>サイショ</t>
    </rPh>
    <rPh sb="18" eb="20">
      <t>サクセイ</t>
    </rPh>
    <phoneticPr fontId="3"/>
  </si>
  <si>
    <t>　入力した数値が収支予算書（総括）シートに反映されます。</t>
    <rPh sb="1" eb="3">
      <t>ニュウリョク</t>
    </rPh>
    <rPh sb="5" eb="7">
      <t>スウチ</t>
    </rPh>
    <rPh sb="8" eb="13">
      <t>シュウシヨサンショ</t>
    </rPh>
    <rPh sb="14" eb="16">
      <t>ソウカツ</t>
    </rPh>
    <rPh sb="21" eb="23">
      <t>ハンエイ</t>
    </rPh>
    <phoneticPr fontId="3"/>
  </si>
  <si>
    <t>※他補助金(国及び県)を受ける場合は、摘要欄にその名称を記載すること。</t>
    <rPh sb="19" eb="21">
      <t>テキヨウ</t>
    </rPh>
    <rPh sb="21" eb="22">
      <t>ラン</t>
    </rPh>
    <phoneticPr fontId="3"/>
  </si>
  <si>
    <t>※複数の契約を行う予定の場合はその合計額を記載し、摘要欄に見積りごとの金額を記載すること。</t>
    <phoneticPr fontId="3"/>
  </si>
  <si>
    <t>〇予算額は税抜きの金額を入力してください。</t>
    <rPh sb="1" eb="4">
      <t>ヨサンガク</t>
    </rPh>
    <rPh sb="5" eb="6">
      <t>ゼイ</t>
    </rPh>
    <rPh sb="6" eb="7">
      <t>ヌ</t>
    </rPh>
    <rPh sb="9" eb="11">
      <t>キンガク</t>
    </rPh>
    <rPh sb="12" eb="14">
      <t>ニュウリョク</t>
    </rPh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</si>
  <si>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</si>
  <si>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</si>
  <si>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1/2</t>
    <phoneticPr fontId="3"/>
  </si>
  <si>
    <t>上限</t>
    <rPh sb="0" eb="2">
      <t>ジョウゲン</t>
    </rPh>
    <phoneticPr fontId="3"/>
  </si>
  <si>
    <t>上限</t>
    <rPh sb="0" eb="2">
      <t>ジョウゲン</t>
    </rPh>
    <phoneticPr fontId="3"/>
  </si>
  <si>
    <t>市補助金</t>
    <rPh sb="0" eb="4">
      <t>シホジョキン</t>
    </rPh>
    <phoneticPr fontId="3"/>
  </si>
  <si>
    <t>上限の合算</t>
    <rPh sb="0" eb="2">
      <t>ジョウゲン</t>
    </rPh>
    <rPh sb="3" eb="5">
      <t>ガッサン</t>
    </rPh>
    <phoneticPr fontId="3"/>
  </si>
  <si>
    <t>太陽光発電設備</t>
    <rPh sb="0" eb="7">
      <t>タイヨウコウハツデンセツビ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</si>
</sst>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&quot;EV：&quot;General&quot;台&quot;"/>
    <numFmt numFmtId="178" formatCode="&quot;V2H：&quot;General&quot;台&quot;"/>
  </numFmts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176" fontId="2" fillId="0" borderId="4" xfId="2" applyNumberFormat="1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 applyProtection="1">
      <alignment horizontal="center" vertical="center"/>
      <protection locked="0"/>
    </xf>
    <xf numFmtId="38" fontId="2" fillId="0" borderId="1" xfId="2" applyFont="1" applyBorder="1" applyAlignment="1" applyProtection="1">
      <alignment horizontal="center" vertical="center" wrapText="1"/>
      <protection locked="0"/>
    </xf>
    <xf numFmtId="38" fontId="2" fillId="0" borderId="7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177" fontId="2" fillId="0" borderId="1" xfId="2" applyNumberFormat="1" applyFont="1" applyBorder="1" applyAlignment="1" applyProtection="1">
      <alignment horizontal="center" vertical="center"/>
      <protection locked="0"/>
    </xf>
    <xf numFmtId="178" fontId="2" fillId="0" borderId="1" xfId="2" applyNumberFormat="1" applyFont="1" applyBorder="1" applyAlignment="1" applyProtection="1">
      <alignment horizontal="center" vertical="center"/>
      <protection locked="0"/>
    </xf>
    <xf numFmtId="176" fontId="2" fillId="0" borderId="1" xfId="2" applyNumberFormat="1" applyFont="1" applyBorder="1" applyAlignment="1" applyProtection="1">
      <alignment horizontal="center" vertical="center"/>
      <protection locked="0"/>
    </xf>
    <xf numFmtId="38" fontId="2" fillId="0" borderId="7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2" applyNumberFormat="1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76" fontId="2" fillId="0" borderId="7" xfId="2" applyNumberFormat="1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38" fontId="2" fillId="0" borderId="11" xfId="2" applyFont="1" applyBorder="1" applyAlignment="1" applyProtection="1">
      <alignment horizontal="center" vertical="center"/>
      <protection locked="0"/>
    </xf>
    <xf numFmtId="38" fontId="2" fillId="0" borderId="12" xfId="2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桁区切り 2" xfId="1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B6"/>
  <sheetViews>
    <sheetView workbookViewId="0">
      <selection activeCell="D15" sqref="D15"/>
    </sheetView>
  </sheetViews>
  <sheetFormatPr defaultRowHeight="18.75"/>
  <sheetData>
    <row r="3" spans="2:2">
      <c r="B3" t="s">
        <v>36</v>
      </c>
    </row>
    <row r="4" spans="2:2">
      <c r="B4" t="s">
        <v>37</v>
      </c>
    </row>
    <row r="6" spans="2:2">
      <c r="B6" t="s">
        <v>40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tabSelected="1" view="pageBreakPreview" zoomScaleNormal="100" zoomScaleSheetLayoutView="100" workbookViewId="0">
      <selection activeCell="S26" sqref="S26"/>
    </sheetView>
  </sheetViews>
  <sheetFormatPr defaultRowHeight="12.75"/>
  <cols>
    <col min="1" max="1" width="11" style="15" customWidth="1"/>
    <col min="2" max="2" width="12.625" style="15" customWidth="1"/>
    <col min="3" max="3" width="18.25" style="15" customWidth="1"/>
    <col min="4" max="4" width="9.375" style="15" customWidth="1"/>
    <col min="5" max="6" width="9.375" style="15" hidden="1" customWidth="1"/>
    <col min="7" max="8" width="9.375" style="15" customWidth="1"/>
    <col min="9" max="10" width="9.375" style="15" hidden="1" customWidth="1"/>
    <col min="11" max="12" width="9.375" style="15" customWidth="1"/>
    <col min="13" max="13" width="9.375" style="15" hidden="1" customWidth="1"/>
    <col min="14" max="14" width="10.25" style="15" hidden="1" customWidth="1"/>
    <col min="15" max="16" width="9.375" style="15" hidden="1" customWidth="1"/>
    <col min="17" max="16384" width="9" style="15"/>
  </cols>
  <sheetData>
    <row r="1" spans="1:15" ht="22.5" customHeight="1">
      <c r="A1" s="14" t="s">
        <v>32</v>
      </c>
    </row>
    <row r="2" spans="1:15" ht="22.5" customHeight="1">
      <c r="A2" s="17" t="s">
        <v>33</v>
      </c>
      <c r="B2" s="17" t="s">
        <v>10</v>
      </c>
      <c r="C2" s="17" t="s">
        <v>9</v>
      </c>
      <c r="D2" s="17" t="s">
        <v>26</v>
      </c>
      <c r="E2" s="30" t="s">
        <v>43</v>
      </c>
      <c r="F2" s="28" t="s">
        <v>44</v>
      </c>
      <c r="G2" s="27" t="s">
        <v>42</v>
      </c>
      <c r="H2" s="24" t="s">
        <v>34</v>
      </c>
      <c r="M2" s="1" t="s">
        <v>41</v>
      </c>
      <c r="N2" s="14">
        <v>7000000</v>
      </c>
    </row>
    <row r="3" spans="1:15" ht="22.5" customHeight="1">
      <c r="A3" s="17" t="s">
        <v>8</v>
      </c>
      <c r="B3" s="23"/>
      <c r="C3" s="23"/>
      <c r="D3" s="23"/>
      <c r="E3" s="18">
        <f>ROUNDDOWN(B3/2,-3)</f>
        <v>0</v>
      </c>
      <c r="F3" s="18">
        <f t="shared" ref="F3:F8" si="0">MIN(E3,$N$2)</f>
        <v>0</v>
      </c>
      <c r="G3" s="18">
        <f>IF(F3&gt;N2,N2,IF(F3&lt;N2,F3,IF(F3=N2,N2)))</f>
        <v>0</v>
      </c>
      <c r="H3" s="18">
        <f t="shared" ref="H3:H4" si="1">IFERROR(B3-D3-G3,"")</f>
        <v>0</v>
      </c>
    </row>
    <row r="4" spans="1:15" ht="22.5" customHeight="1">
      <c r="A4" s="17" t="s">
        <v>7</v>
      </c>
      <c r="B4" s="23"/>
      <c r="C4" s="23"/>
      <c r="D4" s="23"/>
      <c r="E4" s="18">
        <f>ROUNDDOWN(B4/2,-3)</f>
        <v>0</v>
      </c>
      <c r="F4" s="18">
        <f t="shared" si="0"/>
        <v>0</v>
      </c>
      <c r="G4" s="18">
        <f>IF(F4&gt;N4,N4,IF(F4&lt;N4,F4,IF(F4=N4,N4)))</f>
        <v>0</v>
      </c>
      <c r="H4" s="18">
        <f t="shared" si="1"/>
        <v>0</v>
      </c>
      <c r="M4" s="15">
        <f>IF(F4&gt;N4,N4,IF(F4&lt;N4,F4,IF(F4=N4,N4)))</f>
        <v>0</v>
      </c>
      <c r="N4" s="15">
        <f>$N$2-G3</f>
        <v>7000000</v>
      </c>
      <c r="O4" s="14"/>
    </row>
    <row r="5" spans="1:15" ht="22.5" customHeight="1">
      <c r="A5" s="17" t="s">
        <v>6</v>
      </c>
      <c r="B5" s="23">
        <v>5000000</v>
      </c>
      <c r="C5" s="24" t="s">
        <v>48</v>
      </c>
      <c r="D5" s="23">
        <v>2000000</v>
      </c>
      <c r="E5" s="18">
        <f>ROUNDDOWN(B5/2,-3)</f>
        <v>2500000</v>
      </c>
      <c r="F5" s="18">
        <f t="shared" si="0"/>
        <v>2500000</v>
      </c>
      <c r="G5" s="18">
        <f>IF(F5&gt;N5,N5,IF(F5&lt;N5,F5,IF(F5=N5,N5)))</f>
        <v>2500000</v>
      </c>
      <c r="H5" s="18">
        <f>IFERROR(B5-D5-G5,"")</f>
        <v>500000</v>
      </c>
      <c r="M5" s="15">
        <f>IF(F5&gt;N5,N5,IF(F5&lt;N5,F5,IF(F5=N5,N5)))</f>
        <v>2500000</v>
      </c>
      <c r="N5" s="15">
        <f>$N$2-G3-G4</f>
        <v>7000000</v>
      </c>
      <c r="O5" s="14"/>
    </row>
    <row r="6" spans="1:15" ht="22.5" customHeight="1">
      <c r="A6" s="17" t="s">
        <v>25</v>
      </c>
      <c r="B6" s="23"/>
      <c r="C6" s="23"/>
      <c r="D6" s="23"/>
      <c r="E6" s="18">
        <f>ROUNDDOWN(B6/2,-3)</f>
        <v>0</v>
      </c>
      <c r="F6" s="18">
        <f t="shared" si="0"/>
        <v>0</v>
      </c>
      <c r="G6" s="18">
        <f>IF(F6&gt;N6,N6,IF(F6&lt;N6,F6,IF(F6=N6,N6)))</f>
        <v>0</v>
      </c>
      <c r="H6" s="18">
        <f>IFERROR(B6-D6-G6,"")</f>
        <v>0</v>
      </c>
      <c r="M6" s="15">
        <f>IF(F6&gt;N6,N6,IF(F6&lt;N6,F6,IF(F6=N6,N6)))</f>
        <v>0</v>
      </c>
      <c r="N6" s="15">
        <f>$N$2-G3-M4-M5</f>
        <v>4500000</v>
      </c>
      <c r="O6" s="14"/>
    </row>
    <row r="7" spans="1:15" ht="22.5" customHeight="1" thickBot="1">
      <c r="A7" s="19" t="s">
        <v>4</v>
      </c>
      <c r="B7" s="23"/>
      <c r="C7" s="25"/>
      <c r="D7" s="25"/>
      <c r="E7" s="18">
        <f>ROUNDDOWN(B7/2,-3)</f>
        <v>0</v>
      </c>
      <c r="F7" s="18">
        <f t="shared" si="0"/>
        <v>0</v>
      </c>
      <c r="G7" s="18">
        <f>IF(F7&gt;N7,N7,IF(F7&lt;N7,F7,IF(F7=N7,N7)))</f>
        <v>0</v>
      </c>
      <c r="H7" s="18">
        <f>IFERROR(B7-D7-G7,"")</f>
        <v>0</v>
      </c>
      <c r="M7" s="15">
        <f>IF(F7&gt;N7,N7,IF(F7&lt;N7,F7,IF(F7=N7,N7)))</f>
        <v>0</v>
      </c>
      <c r="N7" s="15">
        <f>$N$2-G3-M4-M5-M6</f>
        <v>4500000</v>
      </c>
    </row>
    <row r="8" spans="1:15" ht="22.5" customHeight="1" thickTop="1">
      <c r="A8" s="20" t="s">
        <v>35</v>
      </c>
      <c r="B8" s="21">
        <f>SUM(B3:B7)</f>
        <v>5000000</v>
      </c>
      <c r="C8" s="21"/>
      <c r="D8" s="21">
        <f>SUM(D3:D7)</f>
        <v>2000000</v>
      </c>
      <c r="E8" s="21">
        <f>SUM(E3:E7)</f>
        <v>2500000</v>
      </c>
      <c r="F8" s="21">
        <f t="shared" si="0"/>
        <v>2500000</v>
      </c>
      <c r="G8" s="21">
        <f>SUM(G3:G7)</f>
        <v>2500000</v>
      </c>
      <c r="H8" s="21">
        <f>B8-D8-G8</f>
        <v>500000</v>
      </c>
      <c r="O8" s="15">
        <f>SUM(G3:G7)</f>
        <v>2500000</v>
      </c>
    </row>
    <row r="9" spans="1:15" ht="10.5" customHeight="1">
      <c r="A9" s="16"/>
      <c r="B9" s="16"/>
      <c r="C9" s="16"/>
      <c r="D9" s="16"/>
      <c r="E9" s="16"/>
      <c r="F9" s="16"/>
      <c r="G9" s="16"/>
      <c r="H9" s="16"/>
    </row>
    <row r="10" spans="1:15" ht="22.5" customHeight="1">
      <c r="A10" s="14" t="s">
        <v>31</v>
      </c>
    </row>
    <row r="11" spans="1:15" ht="22.5" customHeight="1">
      <c r="A11" s="17" t="s">
        <v>33</v>
      </c>
      <c r="B11" s="22" t="s">
        <v>10</v>
      </c>
      <c r="C11" s="17" t="s">
        <v>9</v>
      </c>
      <c r="D11" s="17" t="s">
        <v>26</v>
      </c>
      <c r="E11" s="30" t="s">
        <v>43</v>
      </c>
      <c r="F11" s="28" t="s">
        <v>44</v>
      </c>
      <c r="G11" s="27" t="s">
        <v>19</v>
      </c>
      <c r="H11" s="24" t="s">
        <v>34</v>
      </c>
      <c r="M11" s="1" t="s">
        <v>41</v>
      </c>
      <c r="N11" s="14">
        <f>7000000-G8</f>
        <v>4500000</v>
      </c>
    </row>
    <row r="12" spans="1:15" ht="22.5" customHeight="1">
      <c r="A12" s="17" t="s">
        <v>8</v>
      </c>
      <c r="B12" s="23"/>
      <c r="C12" s="23"/>
      <c r="D12" s="23"/>
      <c r="E12" s="18">
        <f>ROUNDDOWN(B12/2,-3)</f>
        <v>0</v>
      </c>
      <c r="F12" s="18">
        <f>MIN(E12,$N$2)</f>
        <v>0</v>
      </c>
      <c r="G12" s="18">
        <f>IF(F12&gt;N11,N11,IF(F12&lt;N11,F12,IF(F12=N11,N11)))</f>
        <v>0</v>
      </c>
      <c r="H12" s="18">
        <f t="shared" ref="H12:H16" si="2">IFERROR(B12-D12-G12,"")</f>
        <v>0</v>
      </c>
      <c r="M12" s="15">
        <f>IF(F12&gt;N11,N11,IF(F12&lt;N11,F12,IF(F12=N11,N11)))</f>
        <v>0</v>
      </c>
    </row>
    <row r="13" spans="1:15" ht="22.5" customHeight="1">
      <c r="A13" s="17" t="s">
        <v>7</v>
      </c>
      <c r="B13" s="23"/>
      <c r="C13" s="23"/>
      <c r="D13" s="23"/>
      <c r="E13" s="18">
        <f>ROUNDDOWN(B13/2,-3)</f>
        <v>0</v>
      </c>
      <c r="F13" s="18">
        <f t="shared" ref="F13:F15" si="3">MIN(E13,$N$2)</f>
        <v>0</v>
      </c>
      <c r="G13" s="18">
        <f>IF(F13&gt;N13,N13,IF(F13&lt;N13,F13,IF(F13=N13,N13)))</f>
        <v>0</v>
      </c>
      <c r="H13" s="18">
        <f>IFERROR(B13-D13-G13,"")</f>
        <v>0</v>
      </c>
      <c r="M13" s="15">
        <f>IF(F13&gt;N13,N13,IF(F13&lt;N13,F13,IF(F13=N13,N13)))</f>
        <v>0</v>
      </c>
      <c r="N13" s="15">
        <f>N11-G12</f>
        <v>4500000</v>
      </c>
    </row>
    <row r="14" spans="1:15" ht="22.5" customHeight="1">
      <c r="A14" s="17" t="s">
        <v>6</v>
      </c>
      <c r="B14" s="23"/>
      <c r="C14" s="23"/>
      <c r="D14" s="23"/>
      <c r="E14" s="18">
        <f>ROUNDDOWN(B14/2,-3)</f>
        <v>0</v>
      </c>
      <c r="F14" s="18">
        <f t="shared" si="3"/>
        <v>0</v>
      </c>
      <c r="G14" s="18">
        <f>IF(F14&gt;N14,N14,IF(F14&lt;N14,F14,IF(F14=N14,N14)))</f>
        <v>0</v>
      </c>
      <c r="H14" s="18">
        <f t="shared" si="2"/>
        <v>0</v>
      </c>
      <c r="M14" s="15">
        <f>IF(F14&gt;N14,N14,IF(F14&lt;N14,F14,IF(F14=N14,N14)))</f>
        <v>0</v>
      </c>
      <c r="N14" s="15">
        <f>N11-G12-G13</f>
        <v>4500000</v>
      </c>
    </row>
    <row r="15" spans="1:15" ht="22.5" customHeight="1">
      <c r="A15" s="17" t="s">
        <v>25</v>
      </c>
      <c r="B15" s="23"/>
      <c r="C15" s="23"/>
      <c r="D15" s="23"/>
      <c r="E15" s="18">
        <f>ROUNDDOWN(B15/2,-3)</f>
        <v>0</v>
      </c>
      <c r="F15" s="18">
        <f t="shared" si="3"/>
        <v>0</v>
      </c>
      <c r="G15" s="18">
        <f>IF(F15&gt;N15,N15,IF(F15&lt;N15,F15,IF(F15=N15,N15)))</f>
        <v>0</v>
      </c>
      <c r="H15" s="18">
        <f t="shared" si="2"/>
        <v>0</v>
      </c>
      <c r="M15" s="15">
        <f>IF(F15&gt;N15,N15,IF(F15&lt;N15,F15,IF(F15=N15,N15)))</f>
        <v>0</v>
      </c>
      <c r="N15" s="15">
        <f>N11-G12-G13-G14</f>
        <v>4500000</v>
      </c>
    </row>
    <row r="16" spans="1:15" ht="22.5" customHeight="1" thickBot="1">
      <c r="A16" s="19" t="s">
        <v>4</v>
      </c>
      <c r="B16" s="25"/>
      <c r="C16" s="25"/>
      <c r="D16" s="25"/>
      <c r="E16" s="18">
        <f>ROUNDDOWN(B16/2,-3)</f>
        <v>0</v>
      </c>
      <c r="F16" s="18">
        <f>MIN(E16,$N$2)</f>
        <v>0</v>
      </c>
      <c r="G16" s="18">
        <f>IF(F16&gt;N16,N16,IF(F16&lt;N16,F16,IF(F16=N16,N16)))</f>
        <v>0</v>
      </c>
      <c r="H16" s="18">
        <f t="shared" si="2"/>
        <v>0</v>
      </c>
      <c r="M16" s="15">
        <f>IF(F16&gt;N16,N16,IF(F16&lt;N16,F16,IF(F16=N16,N16)))</f>
        <v>0</v>
      </c>
      <c r="N16" s="15">
        <f>N11-G12-G13-G14-G15</f>
        <v>4500000</v>
      </c>
    </row>
    <row r="17" spans="1:15" ht="22.5" customHeight="1" thickTop="1">
      <c r="A17" s="20" t="s">
        <v>35</v>
      </c>
      <c r="B17" s="21">
        <f>SUM(B12:B16)</f>
        <v>0</v>
      </c>
      <c r="C17" s="21"/>
      <c r="D17" s="21">
        <f>SUM(D12:D16)</f>
        <v>0</v>
      </c>
      <c r="E17" s="21">
        <f t="shared" ref="E17" si="4">SUM(E12:E16)</f>
        <v>0</v>
      </c>
      <c r="F17" s="21">
        <f>MIN(E17,$N$2)</f>
        <v>0</v>
      </c>
      <c r="G17" s="21">
        <f>SUM(G12:G16)</f>
        <v>0</v>
      </c>
      <c r="H17" s="21">
        <f>SUM(H12:H16)</f>
        <v>0</v>
      </c>
    </row>
    <row r="18" spans="1:15" ht="11.25" customHeight="1">
      <c r="A18" s="16"/>
      <c r="B18" s="16"/>
      <c r="C18" s="16"/>
      <c r="D18" s="16"/>
      <c r="E18" s="16"/>
      <c r="F18" s="16"/>
      <c r="G18" s="16"/>
      <c r="H18" s="16"/>
    </row>
    <row r="19" spans="1:15" ht="22.5" customHeight="1">
      <c r="A19" s="14" t="s">
        <v>30</v>
      </c>
    </row>
    <row r="20" spans="1:15" ht="22.5" customHeight="1">
      <c r="A20" s="28" t="s">
        <v>33</v>
      </c>
      <c r="B20" s="28" t="s">
        <v>10</v>
      </c>
      <c r="C20" s="28" t="s">
        <v>9</v>
      </c>
      <c r="D20" s="28" t="s">
        <v>29</v>
      </c>
      <c r="E20" s="28"/>
      <c r="F20" s="28"/>
      <c r="G20" s="28" t="s">
        <v>28</v>
      </c>
      <c r="H20" s="28" t="s">
        <v>26</v>
      </c>
      <c r="I20" s="28"/>
      <c r="J20" s="28" t="s">
        <v>45</v>
      </c>
      <c r="K20" s="28" t="s">
        <v>46</v>
      </c>
      <c r="L20" s="24" t="s">
        <v>34</v>
      </c>
      <c r="M20" s="15">
        <f>7000000-G8-G17</f>
        <v>4500000</v>
      </c>
      <c r="N20" s="15" t="s">
        <v>47</v>
      </c>
      <c r="O20" s="15">
        <v>1000000</v>
      </c>
    </row>
    <row r="21" spans="1:15" ht="22.5" customHeight="1">
      <c r="A21" s="28" t="s">
        <v>8</v>
      </c>
      <c r="B21" s="23"/>
      <c r="C21" s="23"/>
      <c r="D21" s="23"/>
      <c r="E21" s="23"/>
      <c r="F21" s="23"/>
      <c r="G21" s="23"/>
      <c r="H21" s="23"/>
      <c r="I21" s="23"/>
      <c r="J21" s="23"/>
      <c r="K21" s="53"/>
      <c r="L21" s="18">
        <f>B21-D21-G21-H21-I21</f>
        <v>0</v>
      </c>
    </row>
    <row r="22" spans="1:15" ht="22.5" customHeight="1">
      <c r="A22" s="28" t="s">
        <v>7</v>
      </c>
      <c r="B22" s="23"/>
      <c r="C22" s="23"/>
      <c r="D22" s="23"/>
      <c r="E22" s="23"/>
      <c r="F22" s="23"/>
      <c r="G22" s="23"/>
      <c r="H22" s="23"/>
      <c r="I22" s="23"/>
      <c r="J22" s="23"/>
      <c r="K22" s="53"/>
      <c r="L22" s="18">
        <f>B22-D22-G22-H22-I22</f>
        <v>0</v>
      </c>
    </row>
    <row r="23" spans="1:15" ht="22.5" customHeight="1">
      <c r="A23" s="34" t="s">
        <v>6</v>
      </c>
      <c r="B23" s="23">
        <v>3000000</v>
      </c>
      <c r="C23" s="31">
        <v>1</v>
      </c>
      <c r="D23" s="23">
        <v>1500000</v>
      </c>
      <c r="E23" s="23"/>
      <c r="F23" s="23"/>
      <c r="G23" s="23">
        <v>400000</v>
      </c>
      <c r="H23" s="23">
        <v>200000</v>
      </c>
      <c r="I23" s="33">
        <f>C23*100000</f>
        <v>100000</v>
      </c>
      <c r="J23" s="33">
        <f>MIN(I23,$O$20)</f>
        <v>100000</v>
      </c>
      <c r="K23" s="33">
        <f>IF(J23&gt;O23,O23,IF(J23&lt;O23,J23,IF(J23=O23,O23)))</f>
        <v>100000</v>
      </c>
      <c r="L23" s="18">
        <f>B23-D23-G23-H23-K23</f>
        <v>800000</v>
      </c>
      <c r="M23" s="15" t="str">
        <f>IF((D23+G23+H23)&lt;B23,"OK","NG")</f>
        <v>OK</v>
      </c>
      <c r="N23" s="15" t="s">
        <v>45</v>
      </c>
      <c r="O23" s="15">
        <f>IF(M20&gt;O20,O20,IF(M20&lt;O20,M20,IF(M20=O20,O20)))</f>
        <v>1000000</v>
      </c>
    </row>
    <row r="24" spans="1:15" ht="22.5" customHeight="1">
      <c r="A24" s="35"/>
      <c r="B24" s="23">
        <v>1900000</v>
      </c>
      <c r="C24" s="32">
        <v>1</v>
      </c>
      <c r="D24" s="23"/>
      <c r="E24" s="23"/>
      <c r="F24" s="23"/>
      <c r="G24" s="23">
        <v>750000</v>
      </c>
      <c r="H24" s="23">
        <v>375000</v>
      </c>
      <c r="I24" s="33">
        <f>C24*100000</f>
        <v>100000</v>
      </c>
      <c r="J24" s="33">
        <f>MIN(I24,$O$20)</f>
        <v>100000</v>
      </c>
      <c r="K24" s="33">
        <f>IF(J24&gt;O24,O24,IF(J24&lt;O24,J24,IF(J24=O24,O24)))</f>
        <v>100000</v>
      </c>
      <c r="L24" s="18">
        <f>B24-D24-G24-H24-K24</f>
        <v>675000</v>
      </c>
      <c r="M24" s="15" t="str">
        <f>IF((D24+G24+H24)&lt;B24,"OK","NG")</f>
        <v>OK</v>
      </c>
      <c r="O24" s="15">
        <f>O23-K23</f>
        <v>900000</v>
      </c>
    </row>
    <row r="25" spans="1:15" ht="22.5" customHeight="1">
      <c r="A25" s="28" t="s">
        <v>25</v>
      </c>
      <c r="B25" s="23"/>
      <c r="C25" s="23"/>
      <c r="D25" s="23"/>
      <c r="E25" s="23"/>
      <c r="F25" s="23"/>
      <c r="G25" s="23"/>
      <c r="H25" s="23"/>
      <c r="I25" s="23"/>
      <c r="J25" s="23">
        <f t="shared" ref="J25:J26" si="5">C25*100000</f>
        <v>0</v>
      </c>
      <c r="K25" s="53"/>
      <c r="L25" s="18">
        <f>B25-D25-G25-H25-I25</f>
        <v>0</v>
      </c>
    </row>
    <row r="26" spans="1:15" ht="22.5" customHeight="1" thickBot="1">
      <c r="A26" s="19" t="s">
        <v>4</v>
      </c>
      <c r="B26" s="25"/>
      <c r="C26" s="25"/>
      <c r="D26" s="25"/>
      <c r="E26" s="25"/>
      <c r="F26" s="25"/>
      <c r="G26" s="25"/>
      <c r="H26" s="25"/>
      <c r="I26" s="25"/>
      <c r="J26" s="23">
        <f t="shared" si="5"/>
        <v>0</v>
      </c>
      <c r="K26" s="54"/>
      <c r="L26" s="18">
        <f>B26-D26-G26-H26-I26</f>
        <v>0</v>
      </c>
    </row>
    <row r="27" spans="1:15" ht="22.5" customHeight="1" thickTop="1">
      <c r="A27" s="20" t="s">
        <v>35</v>
      </c>
      <c r="B27" s="21">
        <f>SUM(B21:B26)</f>
        <v>4900000</v>
      </c>
      <c r="C27" s="21"/>
      <c r="D27" s="21">
        <f t="shared" ref="D27:E27" si="6">SUM(D21:D26)</f>
        <v>1500000</v>
      </c>
      <c r="E27" s="21">
        <f t="shared" si="6"/>
        <v>0</v>
      </c>
      <c r="F27" s="21"/>
      <c r="G27" s="21">
        <f>SUM(G21:G26)</f>
        <v>1150000</v>
      </c>
      <c r="H27" s="21">
        <f>SUM(H21:H26)</f>
        <v>575000</v>
      </c>
      <c r="I27" s="21">
        <f>SUM(I21:I26)</f>
        <v>200000</v>
      </c>
      <c r="J27" s="21">
        <f>MIN(I27,$O$20)</f>
        <v>200000</v>
      </c>
      <c r="K27" s="21">
        <f>SUM(K23:K26)</f>
        <v>200000</v>
      </c>
      <c r="L27" s="21">
        <f>SUM(L21:L26)</f>
        <v>1475000</v>
      </c>
    </row>
    <row r="28" spans="1:15" ht="10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ht="22.5" customHeight="1">
      <c r="A29" s="14" t="s">
        <v>27</v>
      </c>
    </row>
    <row r="30" spans="1:15" ht="22.5" customHeight="1">
      <c r="A30" s="17" t="s">
        <v>33</v>
      </c>
      <c r="B30" s="22" t="s">
        <v>10</v>
      </c>
      <c r="C30" s="17" t="s">
        <v>9</v>
      </c>
      <c r="D30" s="17" t="s">
        <v>26</v>
      </c>
      <c r="E30" s="30" t="s">
        <v>43</v>
      </c>
      <c r="F30" s="28" t="s">
        <v>41</v>
      </c>
      <c r="G30" s="27" t="s">
        <v>19</v>
      </c>
      <c r="H30" s="24" t="s">
        <v>34</v>
      </c>
      <c r="M30" s="1" t="s">
        <v>41</v>
      </c>
      <c r="N30" s="14">
        <f>7000000-G8-G17-K27</f>
        <v>4300000</v>
      </c>
    </row>
    <row r="31" spans="1:15" ht="22.5" customHeight="1">
      <c r="A31" s="17" t="s">
        <v>8</v>
      </c>
      <c r="B31" s="23"/>
      <c r="C31" s="23"/>
      <c r="D31" s="23"/>
      <c r="E31" s="18">
        <f>ROUNDDOWN(B31/2,-3)</f>
        <v>0</v>
      </c>
      <c r="F31" s="18">
        <f>MIN(E31,$N$2)</f>
        <v>0</v>
      </c>
      <c r="G31" s="18">
        <f>IF(F31&gt;N30,N30,IF(F31&lt;N30,F31,IF(F31=N30,N30)))</f>
        <v>0</v>
      </c>
      <c r="H31" s="18">
        <f>B31-D31-G31</f>
        <v>0</v>
      </c>
      <c r="M31" s="15">
        <f>IF(F31&gt;N30,N30,IF(F31&lt;N30,F31,IF(F31=N30,N30)))</f>
        <v>0</v>
      </c>
    </row>
    <row r="32" spans="1:15" ht="22.5" customHeight="1">
      <c r="A32" s="17" t="s">
        <v>7</v>
      </c>
      <c r="B32" s="23"/>
      <c r="C32" s="23"/>
      <c r="D32" s="23"/>
      <c r="E32" s="18">
        <f>ROUNDDOWN(B32/2,-3)</f>
        <v>0</v>
      </c>
      <c r="F32" s="18">
        <f t="shared" ref="F32:F34" si="7">MIN(E32,$N$2)</f>
        <v>0</v>
      </c>
      <c r="G32" s="18">
        <f>IF(F32&gt;N32,N32,IF(F32&lt;N32,F32,IF(F32=N32,N32)))</f>
        <v>0</v>
      </c>
      <c r="H32" s="18">
        <f>B32-D32-G32</f>
        <v>0</v>
      </c>
      <c r="M32" s="15">
        <f>IF(F32&gt;N32,N32,IF(F32&lt;N32,F32,IF(F32=N32,N32)))</f>
        <v>0</v>
      </c>
      <c r="N32" s="15">
        <f>N30-G31</f>
        <v>4300000</v>
      </c>
    </row>
    <row r="33" spans="1:14" ht="22.5" customHeight="1">
      <c r="A33" s="17" t="s">
        <v>6</v>
      </c>
      <c r="B33" s="23"/>
      <c r="C33" s="23"/>
      <c r="D33" s="23"/>
      <c r="E33" s="18">
        <f>ROUNDDOWN(B33/2,-3)</f>
        <v>0</v>
      </c>
      <c r="F33" s="18">
        <f t="shared" si="7"/>
        <v>0</v>
      </c>
      <c r="G33" s="18">
        <f t="shared" ref="G33" si="8">IF(F33&gt;N33,N33,IF(F33&lt;N33,F33,IF(F33=N33,N33)))</f>
        <v>0</v>
      </c>
      <c r="H33" s="18">
        <f>B33-D33-G33</f>
        <v>0</v>
      </c>
      <c r="M33" s="15">
        <f>IF(F33&gt;N33,N33,IF(F33&lt;N33,F33,IF(F33=N33,N33)))</f>
        <v>0</v>
      </c>
      <c r="N33" s="15">
        <f>N30-G31-G32</f>
        <v>4300000</v>
      </c>
    </row>
    <row r="34" spans="1:14" ht="22.5" customHeight="1">
      <c r="A34" s="17" t="s">
        <v>25</v>
      </c>
      <c r="B34" s="23"/>
      <c r="C34" s="23"/>
      <c r="D34" s="23"/>
      <c r="E34" s="18">
        <f>ROUNDDOWN(B34/2,-3)</f>
        <v>0</v>
      </c>
      <c r="F34" s="18">
        <f t="shared" si="7"/>
        <v>0</v>
      </c>
      <c r="G34" s="18">
        <f>IF(F34&gt;N34,N34,IF(F34&lt;N34,F34,IF(F34=N34,N34)))</f>
        <v>0</v>
      </c>
      <c r="H34" s="18">
        <f>B34-D34-G34</f>
        <v>0</v>
      </c>
      <c r="M34" s="15">
        <f>IF(F34&gt;N34,N34,IF(F34&lt;N34,F34,IF(F34=N34,N34)))</f>
        <v>0</v>
      </c>
      <c r="N34" s="15">
        <f>N30-G31-G32-G33</f>
        <v>4300000</v>
      </c>
    </row>
    <row r="35" spans="1:14" ht="22.5" customHeight="1" thickBot="1">
      <c r="A35" s="19" t="s">
        <v>4</v>
      </c>
      <c r="B35" s="25"/>
      <c r="C35" s="25"/>
      <c r="D35" s="25"/>
      <c r="E35" s="18">
        <f>ROUNDDOWN(B35/2,-3)</f>
        <v>0</v>
      </c>
      <c r="F35" s="18">
        <f>MIN(E35,$N$2)</f>
        <v>0</v>
      </c>
      <c r="G35" s="18">
        <f>IF(F35&gt;N35,N35,IF(F35&lt;N35,F35,IF(F35=N35,N35)))</f>
        <v>0</v>
      </c>
      <c r="H35" s="18">
        <f>B35-D35-G35</f>
        <v>0</v>
      </c>
      <c r="M35" s="15">
        <f>IF(F35&gt;N35,N35,IF(F35&lt;N35,F35,IF(F35=N35,N35)))</f>
        <v>0</v>
      </c>
      <c r="N35" s="15">
        <f>N30-G31-G32-G33-G34</f>
        <v>4300000</v>
      </c>
    </row>
    <row r="36" spans="1:14" ht="22.5" customHeight="1" thickTop="1">
      <c r="A36" s="20" t="s">
        <v>35</v>
      </c>
      <c r="B36" s="21">
        <f>SUM(B31:B35)</f>
        <v>0</v>
      </c>
      <c r="C36" s="21"/>
      <c r="D36" s="21">
        <f t="shared" ref="D36:H36" si="9">SUM(D31:D35)</f>
        <v>0</v>
      </c>
      <c r="E36" s="21">
        <f t="shared" si="9"/>
        <v>0</v>
      </c>
      <c r="F36" s="21">
        <f t="shared" ref="F36" si="10">MIN(E36,$N$2)</f>
        <v>0</v>
      </c>
      <c r="G36" s="21">
        <f>SUM(G31:G35)</f>
        <v>0</v>
      </c>
      <c r="H36" s="21">
        <f t="shared" si="9"/>
        <v>0</v>
      </c>
    </row>
    <row r="37" spans="1:14" ht="23.25" customHeight="1"/>
    <row r="38" spans="1:14" ht="23.25" customHeight="1"/>
    <row r="39" spans="1:14" ht="23.25" customHeight="1"/>
    <row r="40" spans="1:14" ht="23.25" customHeight="1"/>
    <row r="41" spans="1:14" ht="23.25" customHeight="1"/>
    <row r="42" spans="1:14" ht="23.25" customHeight="1"/>
    <row r="43" spans="1:14" ht="23.25" customHeight="1"/>
  </sheetData>
  <sheetProtection selectLockedCells="1"/>
  <mergeCells count="1">
    <mergeCell ref="A23:A24"/>
  </mergeCells>
  <phoneticPr fontId="3"/>
  <conditionalFormatting sqref="M23:M24">
    <cfRule type="cellIs" dxfId="2" priority="4" operator="equal">
      <formula>"NG"</formula>
    </cfRule>
  </conditionalFormatting>
  <conditionalFormatting sqref="L23">
    <cfRule type="cellIs" dxfId="1" priority="2" operator="lessThan">
      <formula>0</formula>
    </cfRule>
  </conditionalFormatting>
  <conditionalFormatting sqref="L24">
    <cfRule type="cellIs" dxfId="0" priority="1" operator="lessThan">
      <formula>0</formula>
    </cfRule>
  </conditionalFormatting>
  <dataValidations count="1">
    <dataValidation type="whole" allowBlank="1" showInputMessage="1" showErrorMessage="1" sqref="C23:C24">
      <formula1>0</formula1>
      <formula2>5</formula2>
    </dataValidation>
  </dataValidations>
  <pageMargins left="0.78740157480314965" right="0.23622047244094491" top="0.78740157480314965" bottom="0.78740157480314965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P10" sqref="P10"/>
    </sheetView>
  </sheetViews>
  <sheetFormatPr defaultRowHeight="18" customHeight="1"/>
  <cols>
    <col min="1" max="1" width="5.5" style="1" customWidth="1"/>
    <col min="2" max="2" width="15" style="1" customWidth="1"/>
    <col min="3" max="3" width="9" style="1"/>
    <col min="4" max="4" width="10.375" style="1" customWidth="1"/>
    <col min="5" max="5" width="4.75" style="1" customWidth="1"/>
    <col min="6" max="8" width="9" style="1"/>
    <col min="9" max="9" width="6.25" style="1" customWidth="1"/>
    <col min="10" max="10" width="0" style="1" hidden="1" customWidth="1"/>
    <col min="11" max="11" width="9.375" style="1" hidden="1" customWidth="1"/>
    <col min="12" max="12" width="0" style="1" hidden="1" customWidth="1"/>
    <col min="13" max="13" width="9.375" style="1" bestFit="1" customWidth="1"/>
    <col min="14" max="16384" width="9" style="1"/>
  </cols>
  <sheetData>
    <row r="1" spans="1:13" ht="18" customHeight="1">
      <c r="A1" s="1" t="s">
        <v>24</v>
      </c>
    </row>
    <row r="2" spans="1:13" ht="12.75" customHeight="1"/>
    <row r="3" spans="1:13" ht="18" customHeight="1">
      <c r="A3" s="13" t="s">
        <v>23</v>
      </c>
      <c r="B3" s="13"/>
      <c r="C3" s="13"/>
      <c r="D3" s="13"/>
      <c r="E3" s="13"/>
      <c r="F3" s="13"/>
      <c r="G3" s="13"/>
      <c r="H3" s="13"/>
      <c r="I3" s="13"/>
    </row>
    <row r="4" spans="1:13" ht="18" customHeight="1">
      <c r="E4" s="12"/>
    </row>
    <row r="5" spans="1:13" ht="18" customHeight="1">
      <c r="A5" s="1" t="s">
        <v>22</v>
      </c>
      <c r="J5" s="1" t="s">
        <v>41</v>
      </c>
      <c r="K5" s="14">
        <v>7000000</v>
      </c>
    </row>
    <row r="6" spans="1:13" ht="31.35" customHeight="1">
      <c r="A6" s="3" t="s">
        <v>21</v>
      </c>
      <c r="B6" s="3"/>
      <c r="C6" s="3" t="s">
        <v>10</v>
      </c>
      <c r="D6" s="3"/>
      <c r="E6" s="3"/>
      <c r="F6" s="3" t="s">
        <v>9</v>
      </c>
      <c r="G6" s="3"/>
      <c r="H6" s="3"/>
      <c r="I6" s="3"/>
    </row>
    <row r="7" spans="1:13" ht="34.5" customHeight="1">
      <c r="A7" s="3" t="s">
        <v>20</v>
      </c>
      <c r="B7" s="3"/>
      <c r="C7" s="36">
        <f>C23-C8-C9-C10</f>
        <v>3475000</v>
      </c>
      <c r="D7" s="37"/>
      <c r="E7" s="2" t="s">
        <v>2</v>
      </c>
      <c r="F7" s="38"/>
      <c r="G7" s="38"/>
      <c r="H7" s="38"/>
      <c r="I7" s="38"/>
      <c r="M7" s="29"/>
    </row>
    <row r="8" spans="1:13" ht="34.5" customHeight="1">
      <c r="A8" s="3" t="s">
        <v>19</v>
      </c>
      <c r="B8" s="3"/>
      <c r="C8" s="36">
        <f>MIN(K8,K5)</f>
        <v>2700000</v>
      </c>
      <c r="D8" s="37"/>
      <c r="E8" s="2" t="s">
        <v>2</v>
      </c>
      <c r="F8" s="41" t="s">
        <v>18</v>
      </c>
      <c r="G8" s="41"/>
      <c r="H8" s="41"/>
      <c r="I8" s="41"/>
      <c r="K8" s="14">
        <f>'収支予算書（個票）'!G8+'収支予算書（個票）'!G17+'収支予算書（個票）'!I27+'収支予算書（個票）'!G36</f>
        <v>2700000</v>
      </c>
      <c r="M8" s="29"/>
    </row>
    <row r="9" spans="1:13" ht="34.5" customHeight="1">
      <c r="A9" s="44" t="s">
        <v>17</v>
      </c>
      <c r="B9" s="11" t="s">
        <v>16</v>
      </c>
      <c r="C9" s="36">
        <f>'収支予算書（個票）'!G27</f>
        <v>1150000</v>
      </c>
      <c r="D9" s="37"/>
      <c r="E9" s="2" t="s">
        <v>2</v>
      </c>
      <c r="F9" s="38"/>
      <c r="G9" s="38"/>
      <c r="H9" s="38"/>
      <c r="I9" s="38"/>
    </row>
    <row r="10" spans="1:13" ht="34.5" customHeight="1" thickBot="1">
      <c r="A10" s="45"/>
      <c r="B10" s="10" t="s">
        <v>15</v>
      </c>
      <c r="C10" s="48">
        <f>'収支予算書（個票）'!D8+'収支予算書（個票）'!D17+'収支予算書（個票）'!H27+'収支予算書（個票）'!D36</f>
        <v>2575000</v>
      </c>
      <c r="D10" s="49"/>
      <c r="E10" s="6" t="s">
        <v>2</v>
      </c>
      <c r="F10" s="42"/>
      <c r="G10" s="42"/>
      <c r="H10" s="42"/>
      <c r="I10" s="42"/>
    </row>
    <row r="11" spans="1:13" ht="34.5" customHeight="1" thickTop="1">
      <c r="A11" s="9" t="s">
        <v>3</v>
      </c>
      <c r="B11" s="8"/>
      <c r="C11" s="46">
        <f>SUM(C7:D10)</f>
        <v>9900000</v>
      </c>
      <c r="D11" s="47"/>
      <c r="E11" s="4" t="s">
        <v>2</v>
      </c>
      <c r="F11" s="43"/>
      <c r="G11" s="43"/>
      <c r="H11" s="43"/>
      <c r="I11" s="43"/>
    </row>
    <row r="12" spans="1:13" ht="18" customHeight="1">
      <c r="A12" s="1" t="s">
        <v>14</v>
      </c>
    </row>
    <row r="13" spans="1:13" ht="18" customHeight="1">
      <c r="A13" s="1" t="s">
        <v>13</v>
      </c>
    </row>
    <row r="14" spans="1:13" ht="18" customHeight="1">
      <c r="A14" s="26" t="s">
        <v>38</v>
      </c>
    </row>
    <row r="15" spans="1:13" ht="15" customHeight="1"/>
    <row r="16" spans="1:13" ht="18" customHeight="1">
      <c r="A16" s="1" t="s">
        <v>12</v>
      </c>
    </row>
    <row r="17" spans="1:9" ht="34.5" customHeight="1">
      <c r="A17" s="3" t="s">
        <v>11</v>
      </c>
      <c r="B17" s="3"/>
      <c r="C17" s="3" t="s">
        <v>10</v>
      </c>
      <c r="D17" s="3"/>
      <c r="E17" s="3"/>
      <c r="F17" s="3" t="s">
        <v>9</v>
      </c>
      <c r="G17" s="3"/>
      <c r="H17" s="3"/>
      <c r="I17" s="3"/>
    </row>
    <row r="18" spans="1:9" ht="34.5" customHeight="1">
      <c r="A18" s="3" t="s">
        <v>8</v>
      </c>
      <c r="B18" s="3"/>
      <c r="C18" s="39">
        <f>'収支予算書（個票）'!B3+'収支予算書（個票）'!B12+'収支予算書（個票）'!B21+'収支予算書（個票）'!B31</f>
        <v>0</v>
      </c>
      <c r="D18" s="40"/>
      <c r="E18" s="2" t="s">
        <v>2</v>
      </c>
      <c r="F18" s="38"/>
      <c r="G18" s="38"/>
      <c r="H18" s="38"/>
      <c r="I18" s="38"/>
    </row>
    <row r="19" spans="1:9" ht="34.5" customHeight="1">
      <c r="A19" s="3" t="s">
        <v>7</v>
      </c>
      <c r="B19" s="3"/>
      <c r="C19" s="39">
        <f>'収支予算書（個票）'!B4+'収支予算書（個票）'!B13+'収支予算書（個票）'!B22+'収支予算書（個票）'!B32</f>
        <v>0</v>
      </c>
      <c r="D19" s="40"/>
      <c r="E19" s="2" t="s">
        <v>2</v>
      </c>
      <c r="F19" s="38"/>
      <c r="G19" s="38"/>
      <c r="H19" s="38"/>
      <c r="I19" s="38"/>
    </row>
    <row r="20" spans="1:9" ht="34.5" customHeight="1">
      <c r="A20" s="3" t="s">
        <v>6</v>
      </c>
      <c r="B20" s="3"/>
      <c r="C20" s="39">
        <f>'収支予算書（個票）'!B5+'収支予算書（個票）'!B14+'収支予算書（個票）'!B23+'収支予算書（個票）'!B24+'収支予算書（個票）'!B33</f>
        <v>9900000</v>
      </c>
      <c r="D20" s="40"/>
      <c r="E20" s="2" t="s">
        <v>2</v>
      </c>
      <c r="F20" s="38"/>
      <c r="G20" s="38"/>
      <c r="H20" s="38"/>
      <c r="I20" s="38"/>
    </row>
    <row r="21" spans="1:9" ht="34.5" customHeight="1">
      <c r="A21" s="3" t="s">
        <v>5</v>
      </c>
      <c r="B21" s="3"/>
      <c r="C21" s="39">
        <f>'収支予算書（個票）'!B6+'収支予算書（個票）'!B15+'収支予算書（個票）'!B25+'収支予算書（個票）'!B34</f>
        <v>0</v>
      </c>
      <c r="D21" s="40"/>
      <c r="E21" s="2" t="s">
        <v>2</v>
      </c>
      <c r="F21" s="38"/>
      <c r="G21" s="38"/>
      <c r="H21" s="38"/>
      <c r="I21" s="38"/>
    </row>
    <row r="22" spans="1:9" ht="34.5" customHeight="1" thickBot="1">
      <c r="A22" s="7" t="s">
        <v>4</v>
      </c>
      <c r="B22" s="7"/>
      <c r="C22" s="51">
        <f>'収支予算書（個票）'!B7+'収支予算書（個票）'!B16+'収支予算書（個票）'!B26+'収支予算書（個票）'!B35</f>
        <v>0</v>
      </c>
      <c r="D22" s="52"/>
      <c r="E22" s="6" t="s">
        <v>2</v>
      </c>
      <c r="F22" s="42"/>
      <c r="G22" s="42"/>
      <c r="H22" s="42"/>
      <c r="I22" s="42"/>
    </row>
    <row r="23" spans="1:9" ht="34.5" customHeight="1" thickTop="1">
      <c r="A23" s="5" t="s">
        <v>3</v>
      </c>
      <c r="B23" s="5"/>
      <c r="C23" s="46">
        <f>SUM(C18:D22)</f>
        <v>9900000</v>
      </c>
      <c r="D23" s="47"/>
      <c r="E23" s="4" t="s">
        <v>2</v>
      </c>
      <c r="F23" s="43"/>
      <c r="G23" s="43"/>
      <c r="H23" s="43"/>
      <c r="I23" s="43"/>
    </row>
    <row r="24" spans="1:9" ht="18" customHeight="1">
      <c r="A24" s="1" t="s">
        <v>1</v>
      </c>
    </row>
    <row r="25" spans="1:9" ht="18" customHeight="1">
      <c r="A25" s="1" t="s">
        <v>0</v>
      </c>
    </row>
    <row r="26" spans="1:9" ht="18" customHeight="1">
      <c r="A26" s="50" t="s">
        <v>39</v>
      </c>
      <c r="B26" s="50"/>
      <c r="C26" s="50"/>
      <c r="D26" s="50"/>
      <c r="E26" s="50"/>
      <c r="F26" s="50"/>
      <c r="G26" s="50"/>
      <c r="H26" s="50"/>
      <c r="I26" s="50"/>
    </row>
    <row r="27" spans="1:9" ht="18" customHeight="1">
      <c r="A27" s="50"/>
      <c r="B27" s="50"/>
      <c r="C27" s="50"/>
      <c r="D27" s="50"/>
      <c r="E27" s="50"/>
      <c r="F27" s="50"/>
      <c r="G27" s="50"/>
      <c r="H27" s="50"/>
      <c r="I27" s="50"/>
    </row>
  </sheetData>
  <mergeCells count="24">
    <mergeCell ref="A26:I27"/>
    <mergeCell ref="C23:D23"/>
    <mergeCell ref="F22:I22"/>
    <mergeCell ref="F23:I23"/>
    <mergeCell ref="C21:D21"/>
    <mergeCell ref="C22:D22"/>
    <mergeCell ref="A9:A10"/>
    <mergeCell ref="C11:D11"/>
    <mergeCell ref="C10:D10"/>
    <mergeCell ref="C9:D9"/>
    <mergeCell ref="F21:I21"/>
    <mergeCell ref="C8:D8"/>
    <mergeCell ref="C7:D7"/>
    <mergeCell ref="F19:I19"/>
    <mergeCell ref="F18:I18"/>
    <mergeCell ref="F20:I20"/>
    <mergeCell ref="C18:D18"/>
    <mergeCell ref="C19:D19"/>
    <mergeCell ref="C20:D20"/>
    <mergeCell ref="F7:I7"/>
    <mergeCell ref="F8:I8"/>
    <mergeCell ref="F9:I9"/>
    <mergeCell ref="F10:I10"/>
    <mergeCell ref="F11:I1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はじめにご確認ください</vt:lpstr>
      <vt:lpstr>収支予算書（個票）</vt:lpstr>
      <vt:lpstr>収支予算書（総括）</vt:lpstr>
      <vt:lpstr>'収支予算書（個票）'!Print_Area</vt:lpstr>
      <vt:lpstr>'収支予算書（総括）'!Print_Area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2022-08-17T06:40:10Z</cp:lastPrinted>
  <dcterms:created xsi:type="dcterms:W3CDTF">2022-07-06T06:25:39Z</dcterms:created>
  <dcterms:modified xsi:type="dcterms:W3CDTF">2022-08-17T23:50:19Z</dcterms:modified>
</cp:coreProperties>
</file>